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020" windowHeight="10995" tabRatio="828" firstSheet="2" activeTab="14"/>
  </bookViews>
  <sheets>
    <sheet name="6001" sheetId="3" r:id="rId1"/>
    <sheet name="6002" sheetId="4" r:id="rId2"/>
    <sheet name="6003" sheetId="5" r:id="rId3"/>
    <sheet name="6004" sheetId="6" r:id="rId4"/>
    <sheet name="6013" sheetId="21" r:id="rId5"/>
    <sheet name="6014" sheetId="18" r:id="rId6"/>
    <sheet name="6015" sheetId="19" r:id="rId7"/>
    <sheet name="6016" sheetId="20" r:id="rId8"/>
    <sheet name="6069" sheetId="46" r:id="rId9"/>
    <sheet name="6070" sheetId="47" r:id="rId10"/>
    <sheet name="6071" sheetId="49" r:id="rId11"/>
    <sheet name="6079" sheetId="50" r:id="rId12"/>
    <sheet name="6080" sheetId="51" r:id="rId13"/>
    <sheet name="6081" sheetId="52" r:id="rId14"/>
    <sheet name="6082" sheetId="53" r:id="rId15"/>
  </sheets>
  <calcPr calcId="162913" calcOnSave="0"/>
</workbook>
</file>

<file path=xl/calcChain.xml><?xml version="1.0" encoding="utf-8"?>
<calcChain xmlns="http://schemas.openxmlformats.org/spreadsheetml/2006/main">
  <c r="O37" i="53" l="1"/>
  <c r="O38" i="53"/>
  <c r="O35" i="53"/>
  <c r="O41" i="53" l="1"/>
  <c r="L45" i="52" l="1"/>
  <c r="L38" i="52"/>
  <c r="L36" i="51"/>
  <c r="D40" i="51" s="1"/>
  <c r="L34" i="51"/>
  <c r="C40" i="51" s="1"/>
  <c r="L46" i="49" l="1"/>
  <c r="L36" i="47"/>
  <c r="D40" i="47" s="1"/>
  <c r="L34" i="47"/>
  <c r="C40" i="47" s="1"/>
  <c r="L37" i="46"/>
  <c r="L42" i="46" s="1"/>
  <c r="L49" i="46" s="1"/>
  <c r="C52" i="46" s="1"/>
  <c r="L46" i="20"/>
  <c r="L34" i="18"/>
  <c r="C40" i="18" s="1"/>
  <c r="L36" i="18"/>
  <c r="D40" i="18" s="1"/>
  <c r="L33" i="6"/>
  <c r="L31" i="6"/>
  <c r="L34" i="5"/>
  <c r="C40" i="5" s="1"/>
  <c r="L78" i="5"/>
  <c r="L81" i="5" s="1"/>
  <c r="L84" i="5" s="1"/>
  <c r="D88" i="5" s="1"/>
  <c r="L36" i="5"/>
  <c r="D40" i="5" s="1"/>
  <c r="L46" i="4"/>
  <c r="D92" i="5" l="1"/>
  <c r="L35" i="3"/>
  <c r="L33" i="3"/>
  <c r="O31" i="53" l="1"/>
  <c r="C51" i="52"/>
  <c r="L28" i="52"/>
  <c r="L44" i="50"/>
  <c r="L47" i="50" s="1"/>
  <c r="D52" i="50" s="1"/>
  <c r="L37" i="50"/>
  <c r="L42" i="50" s="1"/>
  <c r="L48" i="50" s="1"/>
  <c r="C52" i="50" s="1"/>
  <c r="C52" i="49"/>
  <c r="L39" i="49"/>
  <c r="L29" i="49"/>
  <c r="L44" i="46"/>
  <c r="L48" i="46" s="1"/>
  <c r="D52" i="46" s="1"/>
  <c r="L44" i="21"/>
  <c r="L47" i="21" s="1"/>
  <c r="D52" i="21" s="1"/>
  <c r="L37" i="21"/>
  <c r="L42" i="21" s="1"/>
  <c r="L48" i="21" s="1"/>
  <c r="C52" i="21" s="1"/>
  <c r="L38" i="20"/>
  <c r="L28" i="20"/>
  <c r="O34" i="19"/>
  <c r="O30" i="19"/>
  <c r="O42" i="53" l="1"/>
  <c r="C46" i="53" s="1"/>
  <c r="D46" i="53"/>
  <c r="O37" i="19"/>
  <c r="O41" i="19" s="1"/>
  <c r="D45" i="19" s="1"/>
  <c r="O36" i="19"/>
  <c r="O42" i="19" s="1"/>
  <c r="C45" i="19" s="1"/>
  <c r="L47" i="52"/>
  <c r="D51" i="52" s="1"/>
  <c r="L48" i="49"/>
  <c r="D52" i="49" s="1"/>
  <c r="L48" i="20"/>
  <c r="D52" i="20" s="1"/>
  <c r="C52" i="20"/>
  <c r="D37" i="6" l="1"/>
  <c r="C37" i="6"/>
  <c r="L71" i="5"/>
  <c r="L76" i="5" s="1"/>
  <c r="L82" i="5" s="1"/>
  <c r="L83" i="5" s="1"/>
  <c r="C88" i="5" s="1"/>
  <c r="C92" i="5" s="1"/>
  <c r="C52" i="4"/>
  <c r="D39" i="3"/>
  <c r="C39" i="3"/>
  <c r="L38" i="4"/>
  <c r="L28" i="4"/>
  <c r="L48" i="4" l="1"/>
  <c r="D52" i="4" s="1"/>
</calcChain>
</file>

<file path=xl/sharedStrings.xml><?xml version="1.0" encoding="utf-8"?>
<sst xmlns="http://schemas.openxmlformats.org/spreadsheetml/2006/main" count="1077" uniqueCount="253">
  <si>
    <t>Источник загрязнения N 6002,Неорганизованный</t>
  </si>
  <si>
    <t>Список литературы:</t>
  </si>
  <si>
    <t xml:space="preserve"> Методика расчета нормативов выбросов от неорганизованных источников п. 3 Расчетный метод определения выбросов в атмосферу от предприятий по производству строительных материалов</t>
  </si>
  <si>
    <t>Приложение №11 к Приказу Министра охраны окружающей среды Республики Казахстан от 18.04.2008 №100-п</t>
  </si>
  <si>
    <t xml:space="preserve">KOLIV </t>
  </si>
  <si>
    <t xml:space="preserve">Крепость горной массы по шкале М.М.Протодьяконова, </t>
  </si>
  <si>
    <t xml:space="preserve">KR1 </t>
  </si>
  <si>
    <t xml:space="preserve">Уд. выделение пыли при экскавации породы, г/м3(табл.3.1.9), </t>
  </si>
  <si>
    <t>Q</t>
  </si>
  <si>
    <t xml:space="preserve">Влажность материала, %, </t>
  </si>
  <si>
    <t>VL</t>
  </si>
  <si>
    <t xml:space="preserve">Коэфф., учитывающий влажность материала(табл.3.1.4), </t>
  </si>
  <si>
    <t xml:space="preserve">K5 </t>
  </si>
  <si>
    <t>Степень открытости: с 4-х сторон</t>
  </si>
  <si>
    <t xml:space="preserve">Коэффициент, учитывающий степень защищенности узла(табл.3.1.3), </t>
  </si>
  <si>
    <t xml:space="preserve">K4 </t>
  </si>
  <si>
    <t xml:space="preserve">Скорость ветра (среднегодовая), м/с, </t>
  </si>
  <si>
    <t xml:space="preserve">G3SR </t>
  </si>
  <si>
    <t xml:space="preserve">Коэфф., учитывающий среднегодовую скорость ветра(табл.3.1.2), </t>
  </si>
  <si>
    <t>K3SR</t>
  </si>
  <si>
    <t xml:space="preserve">Скорость ветра (максимальная), м/c, </t>
  </si>
  <si>
    <t>G3</t>
  </si>
  <si>
    <t xml:space="preserve">Коэфф., учитывающий максимальную скорость ветра(табл.3.1.2), </t>
  </si>
  <si>
    <t xml:space="preserve">K3 </t>
  </si>
  <si>
    <t>VMAX</t>
  </si>
  <si>
    <t>VGOD</t>
  </si>
  <si>
    <t xml:space="preserve">Эффективность средств пылеподавления, в долях единицы, </t>
  </si>
  <si>
    <t xml:space="preserve">NJ </t>
  </si>
  <si>
    <t xml:space="preserve">Примесь: 2908 Пыль неорганическая, содержащая двуокись кремния в %: 70-20 </t>
  </si>
  <si>
    <t xml:space="preserve">(шамот, цемент, пыль цементного производства - глина, глинистый сланец, </t>
  </si>
  <si>
    <t xml:space="preserve">доменный шлак, песок, клинкер, зола, кремнезем, зола углей казахстанских </t>
  </si>
  <si>
    <t xml:space="preserve">Максимальный разовый выброс, г/с (3.1.3), </t>
  </si>
  <si>
    <t xml:space="preserve">G </t>
  </si>
  <si>
    <t>Валовый выброс, т/г (3.1.4),</t>
  </si>
  <si>
    <t xml:space="preserve">M </t>
  </si>
  <si>
    <t>Итоговая таблица:</t>
  </si>
  <si>
    <t>Код</t>
  </si>
  <si>
    <t>Примесь</t>
  </si>
  <si>
    <t>Выброс г/с</t>
  </si>
  <si>
    <t>Источник загрязнения N 6003,Неорганизованный</t>
  </si>
  <si>
    <t xml:space="preserve"> Методика расчета нормативов выбросов от неорганизованных источников п. 3 Расчетный </t>
  </si>
  <si>
    <t xml:space="preserve">метод определения выбросов в атмосферу от предприятий по производству строительных </t>
  </si>
  <si>
    <t>материалов</t>
  </si>
  <si>
    <t xml:space="preserve">Приложение №11 к Приказу Министра охраны окружающей среды Республики Казахстан </t>
  </si>
  <si>
    <t>от 18.04.2008 №100-п</t>
  </si>
  <si>
    <t>Тип источника выделения: Расчет выбросов пыли при транспортных работах</t>
  </si>
  <si>
    <t xml:space="preserve">Коэфф., учитывающий грузоподъемность(табл.3.3.1), </t>
  </si>
  <si>
    <t xml:space="preserve">C1 </t>
  </si>
  <si>
    <t xml:space="preserve">Коэфф., учитывающий скорость передвижения(табл.3.3.2), </t>
  </si>
  <si>
    <t>C2</t>
  </si>
  <si>
    <t xml:space="preserve">Коэфф., учитывающий состояние дороги(табл.3.3.3), </t>
  </si>
  <si>
    <t xml:space="preserve">C3 </t>
  </si>
  <si>
    <t xml:space="preserve">Число автомашин, одновременно работающих в карьере, шт., </t>
  </si>
  <si>
    <t>N1</t>
  </si>
  <si>
    <t xml:space="preserve">Средняя продолжительность одной ходки в пределах промплощадки, км, </t>
  </si>
  <si>
    <t xml:space="preserve">L </t>
  </si>
  <si>
    <t xml:space="preserve">Число ходок (туда + обратно) всего транспорта в час, </t>
  </si>
  <si>
    <t xml:space="preserve">N </t>
  </si>
  <si>
    <t xml:space="preserve">Коэфф., учитывающий долю пыли, уносимой в атмосферу, </t>
  </si>
  <si>
    <t xml:space="preserve">C7 </t>
  </si>
  <si>
    <t xml:space="preserve">Пылевыделение в атмосферу на 1 км пробега, г/км, </t>
  </si>
  <si>
    <t>Q1</t>
  </si>
  <si>
    <t xml:space="preserve">Влажность поверхностного слоя дороги, %, </t>
  </si>
  <si>
    <t xml:space="preserve">Коэфф., учитывающий увлажненность дороги(табл.3.1.4), </t>
  </si>
  <si>
    <t>K5</t>
  </si>
  <si>
    <t xml:space="preserve">Коэфф., учитывающий профиль поверхности материала на платформе, </t>
  </si>
  <si>
    <t>C4</t>
  </si>
  <si>
    <t xml:space="preserve">Наиболее характерная для данного района скорость ветра, м/с, </t>
  </si>
  <si>
    <t>V1</t>
  </si>
  <si>
    <t xml:space="preserve">Средняя скорость движения транспортного средства, км/час, </t>
  </si>
  <si>
    <t>V2</t>
  </si>
  <si>
    <t xml:space="preserve">Скорость обдува, м/с, </t>
  </si>
  <si>
    <r>
      <t xml:space="preserve">VOB = (V1·V2 / 3.6) </t>
    </r>
    <r>
      <rPr>
        <b/>
        <sz val="10"/>
        <color rgb="FF000000"/>
        <rFont val="Times New Roman"/>
        <family val="1"/>
        <charset val="204"/>
      </rPr>
      <t>^0,5</t>
    </r>
  </si>
  <si>
    <t>VOB</t>
  </si>
  <si>
    <t xml:space="preserve">Коэфф., учитывающий скорость обдува материала в кузове(табл.3.3.4), </t>
  </si>
  <si>
    <t>C5</t>
  </si>
  <si>
    <t>Площадь открытой поверхности материала в кузове, м2,</t>
  </si>
  <si>
    <t xml:space="preserve">S </t>
  </si>
  <si>
    <t xml:space="preserve">Унос материала с 1 м2 фактической поверхности, г/м2*с(табл.3.1.1), </t>
  </si>
  <si>
    <t xml:space="preserve">Влажность перевозимого материала, %, </t>
  </si>
  <si>
    <t xml:space="preserve">Коэфф., учитывающий влажность перевозимого материала(табл.3.1.4), </t>
  </si>
  <si>
    <t>K5M</t>
  </si>
  <si>
    <t xml:space="preserve">Количество дней с устойчивым снежным покровом, </t>
  </si>
  <si>
    <t xml:space="preserve">TSP </t>
  </si>
  <si>
    <t xml:space="preserve">Продолжительность осадков в виде дождя, часов/кв, </t>
  </si>
  <si>
    <t>TO</t>
  </si>
  <si>
    <t xml:space="preserve">TD = 2·TO / 24 </t>
  </si>
  <si>
    <t>TD</t>
  </si>
  <si>
    <t xml:space="preserve">Максимальный разовый выброс, г/с (3.3.1), </t>
  </si>
  <si>
    <r>
      <t xml:space="preserve"> </t>
    </r>
    <r>
      <rPr>
        <b/>
        <i/>
        <sz val="10"/>
        <color rgb="FF000000"/>
        <rFont val="Times New Roman"/>
        <family val="1"/>
        <charset val="204"/>
      </rPr>
      <t xml:space="preserve">G </t>
    </r>
  </si>
  <si>
    <t xml:space="preserve">M = 0.0864·G·(365-(TSP + TD)) </t>
  </si>
  <si>
    <t>M</t>
  </si>
  <si>
    <t>метод определения выбросов в атмосферу от предприятий по производству строительных материалов</t>
  </si>
  <si>
    <t xml:space="preserve">Тип источника выделения: Погрузочно-разгрузочные работы, пересыпки, статическое </t>
  </si>
  <si>
    <t>хранение пылящих материалов</t>
  </si>
  <si>
    <t>п.3.1.Погрузочно-разгрузочные работы, пересыпки пылящих материалов</t>
  </si>
  <si>
    <t xml:space="preserve">Весовая доля пылевой фракции в материале(табл.3.1.1), </t>
  </si>
  <si>
    <t>K1</t>
  </si>
  <si>
    <t xml:space="preserve">Доля пыли, переходящей в аэрозоль(табл.3.1.1), </t>
  </si>
  <si>
    <t>K2</t>
  </si>
  <si>
    <t>Материал негранулирован. Коэффициент Ke принимается равным 1</t>
  </si>
  <si>
    <t>Загрузочный рукав не применяется</t>
  </si>
  <si>
    <r>
      <t xml:space="preserve"> </t>
    </r>
    <r>
      <rPr>
        <b/>
        <i/>
        <sz val="10"/>
        <color rgb="FF000000"/>
        <rFont val="Times New Roman"/>
        <family val="1"/>
        <charset val="204"/>
      </rPr>
      <t xml:space="preserve">G3 </t>
    </r>
  </si>
  <si>
    <t>Коэфф., учитывающий максимальную скорость ветра(табл.3.1.2),</t>
  </si>
  <si>
    <r>
      <t xml:space="preserve"> </t>
    </r>
    <r>
      <rPr>
        <b/>
        <i/>
        <sz val="10"/>
        <color rgb="FF000000"/>
        <rFont val="Times New Roman"/>
        <family val="1"/>
        <charset val="204"/>
      </rPr>
      <t xml:space="preserve">K3 </t>
    </r>
  </si>
  <si>
    <r>
      <t xml:space="preserve"> </t>
    </r>
    <r>
      <rPr>
        <b/>
        <i/>
        <sz val="10"/>
        <color rgb="FF000000"/>
        <rFont val="Times New Roman"/>
        <family val="1"/>
        <charset val="204"/>
      </rPr>
      <t xml:space="preserve">K5 </t>
    </r>
  </si>
  <si>
    <t xml:space="preserve">Размер куска материала, мм, </t>
  </si>
  <si>
    <t xml:space="preserve">G7 </t>
  </si>
  <si>
    <t xml:space="preserve">Коэффициент, учитывающий крупность материала(табл.3.1.5), </t>
  </si>
  <si>
    <t xml:space="preserve">K7 </t>
  </si>
  <si>
    <t xml:space="preserve">Высота падения материала, м, </t>
  </si>
  <si>
    <t xml:space="preserve">GB </t>
  </si>
  <si>
    <t xml:space="preserve">Коэффициент, учитывающий высоту падения материала(табл.3.1.7), </t>
  </si>
  <si>
    <r>
      <t xml:space="preserve"> </t>
    </r>
    <r>
      <rPr>
        <b/>
        <i/>
        <sz val="10"/>
        <color rgb="FF000000"/>
        <rFont val="Times New Roman"/>
        <family val="1"/>
        <charset val="204"/>
      </rPr>
      <t xml:space="preserve">B </t>
    </r>
  </si>
  <si>
    <t xml:space="preserve">Суммарное количество перерабатываемого материала, т/час, </t>
  </si>
  <si>
    <t>GMAX</t>
  </si>
  <si>
    <t>GGOD</t>
  </si>
  <si>
    <t>NJ</t>
  </si>
  <si>
    <t>Вид работ: Разгрузка</t>
  </si>
  <si>
    <t xml:space="preserve">Максимальный разовый выброс, г/с (3.1.1), </t>
  </si>
  <si>
    <t xml:space="preserve">GC </t>
  </si>
  <si>
    <t xml:space="preserve">MC = K1·K2·K3SR·K4·K5·K7·K8·K9·KE·B·GGOD·(1-NJ) </t>
  </si>
  <si>
    <t>MC</t>
  </si>
  <si>
    <t>G</t>
  </si>
  <si>
    <t>Источник загрязнения N 6001,Неорганизованный</t>
  </si>
  <si>
    <t>Источник выделения N 001, Выемочно-погрузочные работы</t>
  </si>
  <si>
    <t>Тип источника выделения: Погрузочные работы экскаваторами с объемом ковша 5 м3 и более</t>
  </si>
  <si>
    <t>Вид работ: Экскавация в забое</t>
  </si>
  <si>
    <t>Перерабатываемый материал: Горная масса</t>
  </si>
  <si>
    <t>Количество одновременно работающих экскаваторов данной марки, шт.,</t>
  </si>
  <si>
    <t xml:space="preserve">Максимальный объем перегружаемого материала экскаваторами данной маркии, м3/час, </t>
  </si>
  <si>
    <t>Источник выделения N 001, Транспортировка горной массы</t>
  </si>
  <si>
    <t>Средняя грузоподъемность единицы автотранспорта: &gt;20 - &lt; = 25 тонн</t>
  </si>
  <si>
    <t>Средняя скорость передвижения автотранспорта: &gt;10 - &lt; = 20 км/час</t>
  </si>
  <si>
    <t>Источник выделения N 001, Снятие ППС с площади карьера</t>
  </si>
  <si>
    <t>Вид работ: Пересыпка</t>
  </si>
  <si>
    <t xml:space="preserve">GC = K1·K2·K3·K4·K5·K7·K8·K9·KE·B·GMAX·10-6  / 3600·(1-NJ) </t>
  </si>
  <si>
    <t xml:space="preserve">Продолжительность выброса составляет менее 20 мин согласно п.2.1 применяется 20-ти </t>
  </si>
  <si>
    <t>минутное осреднение.</t>
  </si>
  <si>
    <t>Продолжительность пересыпки в минутах (не более 20)</t>
  </si>
  <si>
    <t>ТТ</t>
  </si>
  <si>
    <t xml:space="preserve">Максимальный разовый выброс, с учетом 20-ти минутного осреднения, г/с </t>
  </si>
  <si>
    <t>GC = GC*TT*60/1200</t>
  </si>
  <si>
    <t>Источник загрязнения N 6004,Неорганизованный</t>
  </si>
  <si>
    <t>Источник выделения N 001, Погрузка ППС с карьера</t>
  </si>
  <si>
    <t>Источник выделения N 001, Выгрузка из автосамосвала</t>
  </si>
  <si>
    <t>Источник выделения N 001, Перемещение материалов бульдозером</t>
  </si>
  <si>
    <t>Источник загрязнения N 6014,Неорганизованный</t>
  </si>
  <si>
    <t>Источник загрязнения N 6016,Неорганизованный</t>
  </si>
  <si>
    <t xml:space="preserve">Методика расчета нормативов выбросов от неорганизованных источников п. 3 Расчетный </t>
  </si>
  <si>
    <t xml:space="preserve">Приложение №11 к Приказу Министра охраны окружающей среды Республики Казахстан от </t>
  </si>
  <si>
    <t>18.04.2008 №100-п</t>
  </si>
  <si>
    <t>Тип источника выделения: Погрузочно-разгрузочные работы, пересыпки, статическое хранение пылящих материалов</t>
  </si>
  <si>
    <t>пылящих материалов</t>
  </si>
  <si>
    <t xml:space="preserve">Коэффициент, учитывающий степень защищенности узла(табл.3.1.3) </t>
  </si>
  <si>
    <t>K4</t>
  </si>
  <si>
    <t xml:space="preserve">Влажность материала, % </t>
  </si>
  <si>
    <t xml:space="preserve">Коэфф., учитывающий влажность материала(табл.3.1.4) </t>
  </si>
  <si>
    <t xml:space="preserve">Коэффициент, учитывающий крупность материала(табл.3.1.5) </t>
  </si>
  <si>
    <t xml:space="preserve">Эффективность средств пылеподавления, в долях единицы </t>
  </si>
  <si>
    <t>п.3.2.Статическое хранение материала</t>
  </si>
  <si>
    <t xml:space="preserve">Размер куска материала, мм </t>
  </si>
  <si>
    <t>G7</t>
  </si>
  <si>
    <t>K7</t>
  </si>
  <si>
    <t xml:space="preserve">Поверхность пыления в плане, м2 </t>
  </si>
  <si>
    <t xml:space="preserve">Kоэфф., учитывающий профиль поверхности складируемого материала </t>
  </si>
  <si>
    <t xml:space="preserve">K6 </t>
  </si>
  <si>
    <t xml:space="preserve">Унос материала с 1 м2 фактической поверхности, г/м2*с(табл.3.1.1) </t>
  </si>
  <si>
    <t xml:space="preserve">Q </t>
  </si>
  <si>
    <t xml:space="preserve">Количество дней с устойчивым снежным покровом </t>
  </si>
  <si>
    <t xml:space="preserve">TO </t>
  </si>
  <si>
    <r>
      <t xml:space="preserve">Количество дней с осадками в виде дождя в году , </t>
    </r>
    <r>
      <rPr>
        <b/>
        <i/>
        <sz val="10"/>
        <color rgb="FF000000"/>
        <rFont val="Times New Roman"/>
        <family val="1"/>
        <charset val="204"/>
      </rPr>
      <t xml:space="preserve">TD = 2 * TO / 24 </t>
    </r>
  </si>
  <si>
    <r>
      <t xml:space="preserve">Максимальный разовый выброс, г/с (3.2.3) , </t>
    </r>
    <r>
      <rPr>
        <b/>
        <i/>
        <sz val="10"/>
        <color rgb="FF000000"/>
        <rFont val="Times New Roman"/>
        <family val="1"/>
        <charset val="204"/>
      </rPr>
      <t xml:space="preserve">GC = K3 * K4 * K5 * K6 * K7 * Q * S * (1-NJ) </t>
    </r>
  </si>
  <si>
    <t xml:space="preserve">MC </t>
  </si>
  <si>
    <t>Источник выделения N 001,Статистическое храненение материалов</t>
  </si>
  <si>
    <t>Источник выделения N 001, Перемещение техники по складу</t>
  </si>
  <si>
    <t>Источник загрязнения N 6013,Неорганизованный</t>
  </si>
  <si>
    <t>Источник загрязнения N 6015,Неорганизованный</t>
  </si>
  <si>
    <t>Источник загрязнения N 6069,Неорганизованный</t>
  </si>
  <si>
    <t>Источник загрязнения N 6070,Неорганизованный</t>
  </si>
  <si>
    <t>Источник загрязнения N 6071,Неорганизованный</t>
  </si>
  <si>
    <t>Источник выделения N 001, Перемещение самосвалов и бульдозера по отвалу</t>
  </si>
  <si>
    <t>Источник загрязнения N 6079,Неорганизованный</t>
  </si>
  <si>
    <t>Источник загрязнения N 6080,Неорганизованный</t>
  </si>
  <si>
    <t>Источник загрязнения N 6081,Неорганизованный</t>
  </si>
  <si>
    <t>Источник выделения N 001, Перемещение техники по отвалу</t>
  </si>
  <si>
    <t>Источник загрязнения N 6082,Неорганизованный</t>
  </si>
  <si>
    <t>Выброс т/год</t>
  </si>
  <si>
    <t>Состояние дороги: Дорога со щебеночным покрытием, обработанная каким-либо пылеподавляющим раствором</t>
  </si>
  <si>
    <t xml:space="preserve">Пыль неорганическая, содержащая двуокись кремния в %: 70-20 (шамот, цемент, пыль цементного производства - глина, глинистый сланец, доменный шлак, песок, клинкер, зола, кремнезем, зола углей казахстанских месторождений) </t>
  </si>
  <si>
    <t xml:space="preserve">месторождений) </t>
  </si>
  <si>
    <t>Материал: ППС</t>
  </si>
  <si>
    <t>Перерабатываемый материал: ППС</t>
  </si>
  <si>
    <t>Перевозимый материал: ППС</t>
  </si>
  <si>
    <t>Перевозимый материал: Вскрыша</t>
  </si>
  <si>
    <t>Материал: Руда</t>
  </si>
  <si>
    <t xml:space="preserve">Суммарное количество перерабатываемого материала, т/год, </t>
  </si>
  <si>
    <t>Перевозимый материал: Руда</t>
  </si>
  <si>
    <t xml:space="preserve"> Методика расчета нормативов выбросов от неорганизованных источников п. 3 Расчетный метод определения </t>
  </si>
  <si>
    <t>выбросов в атмосферу от предприятий по производству строительных материалов</t>
  </si>
  <si>
    <t>Коэффициент гравитационного осаждения твердых компонентов, п.2.3</t>
  </si>
  <si>
    <t xml:space="preserve">KOC </t>
  </si>
  <si>
    <t>С учетом коэффициента гравитационного осаждения</t>
  </si>
  <si>
    <t>G =KOC · KOLIV_·Q·VMAX·K3·K5·(1-NJ) / 3600</t>
  </si>
  <si>
    <r>
      <t xml:space="preserve">M = KOC · Q·VGOD·K3SR·K5·(1-NJ)·10 </t>
    </r>
    <r>
      <rPr>
        <b/>
        <sz val="10"/>
        <color rgb="FF000000"/>
        <rFont val="Times New Roman"/>
        <family val="1"/>
        <charset val="204"/>
      </rPr>
      <t>^</t>
    </r>
    <r>
      <rPr>
        <b/>
        <i/>
        <sz val="10"/>
        <color rgb="FF000000"/>
        <rFont val="Times New Roman"/>
        <family val="1"/>
        <charset val="204"/>
      </rPr>
      <t xml:space="preserve">-6 </t>
    </r>
  </si>
  <si>
    <t>Средняя грузоподъемность единицы автотранспорта: &gt;30 тонн</t>
  </si>
  <si>
    <t>Перевозимый материал: Горная порода</t>
  </si>
  <si>
    <t>G = KOC · (C1·C2·C3·K5·C7·N·L·Q1 / 3600 + C4·C5·K5M·Q·S·N1)</t>
  </si>
  <si>
    <t>Вид работ: Зачистка бульдозером</t>
  </si>
  <si>
    <t>Тип источника выделения: Снятие ППС</t>
  </si>
  <si>
    <t>Количество одновременно работающих бульдозеров данной марки, шт.,</t>
  </si>
  <si>
    <t>G =KOC ·  KOLIV_·Q·VMAX·K3·K5·(1-NJ) / 3600</t>
  </si>
  <si>
    <t>М</t>
  </si>
  <si>
    <r>
      <t xml:space="preserve">Максимальный разовый выброс, </t>
    </r>
    <r>
      <rPr>
        <b/>
        <i/>
        <sz val="10"/>
        <color rgb="FF000000"/>
        <rFont val="Times New Roman"/>
        <family val="1"/>
        <charset val="204"/>
      </rPr>
      <t xml:space="preserve">G = KOC · G </t>
    </r>
  </si>
  <si>
    <r>
      <t xml:space="preserve">Максимальный разовый выброс, г/с (3.2.1), </t>
    </r>
    <r>
      <rPr>
        <b/>
        <i/>
        <sz val="10"/>
        <color rgb="FF000000"/>
        <rFont val="Times New Roman"/>
        <family val="1"/>
        <charset val="204"/>
      </rPr>
      <t xml:space="preserve">G = MAX(G,GC) </t>
    </r>
  </si>
  <si>
    <r>
      <t xml:space="preserve">Сумма выбросов, т/год (3.2.4), </t>
    </r>
    <r>
      <rPr>
        <b/>
        <i/>
        <sz val="10"/>
        <color rgb="FF000000"/>
        <rFont val="Times New Roman"/>
        <family val="1"/>
        <charset val="204"/>
      </rPr>
      <t>M = M + MC</t>
    </r>
  </si>
  <si>
    <r>
      <t xml:space="preserve">Валовый выброс, т/год, </t>
    </r>
    <r>
      <rPr>
        <b/>
        <i/>
        <sz val="10"/>
        <color rgb="FF000000"/>
        <rFont val="Times New Roman"/>
        <family val="1"/>
        <charset val="204"/>
      </rPr>
      <t xml:space="preserve">M = KOC · MС </t>
    </r>
  </si>
  <si>
    <t>Итоговая таблица от источника:</t>
  </si>
  <si>
    <t xml:space="preserve">Тип источника выделения: Погрузочные работы экскаваторами с объемом ковша 5м3 и более </t>
  </si>
  <si>
    <t>Вид работ: Эксквация</t>
  </si>
  <si>
    <t>G = KOC · _KOLIV_·Q·VMAX·K3·K5·(1-NJ) / 3600</t>
  </si>
  <si>
    <r>
      <t xml:space="preserve">M = KOC · _Q·VGOD·K3SR·K5·(1-NJ)·10 </t>
    </r>
    <r>
      <rPr>
        <b/>
        <sz val="10"/>
        <color rgb="FF000000"/>
        <rFont val="Times New Roman"/>
        <family val="1"/>
        <charset val="204"/>
      </rPr>
      <t>^</t>
    </r>
    <r>
      <rPr>
        <b/>
        <i/>
        <sz val="10"/>
        <color rgb="FF000000"/>
        <rFont val="Times New Roman"/>
        <family val="1"/>
        <charset val="204"/>
      </rPr>
      <t xml:space="preserve">-6 </t>
    </r>
  </si>
  <si>
    <t>Материал:ППС</t>
  </si>
  <si>
    <r>
      <t xml:space="preserve">Валовый выброс, т/год, </t>
    </r>
    <r>
      <rPr>
        <b/>
        <i/>
        <sz val="10"/>
        <color rgb="FF000000"/>
        <rFont val="Times New Roman"/>
        <family val="1"/>
        <charset val="204"/>
      </rPr>
      <t>M = KOC · M</t>
    </r>
  </si>
  <si>
    <t>Тип источника выделения: работа бульдозера</t>
  </si>
  <si>
    <t>Вид работ: перемещение</t>
  </si>
  <si>
    <t>Степень открытости: закрыт с 4-х сторон</t>
  </si>
  <si>
    <t>Площадка закрыта с 4-х сторон, метеоусловия не учитываются</t>
  </si>
  <si>
    <t>Средняя грузоподъемность единицы автотранспорта: &gt; 30 тонн</t>
  </si>
  <si>
    <r>
      <t xml:space="preserve">Материал: </t>
    </r>
    <r>
      <rPr>
        <sz val="10"/>
        <color theme="1"/>
        <rFont val="Times New Roman"/>
        <family val="1"/>
        <charset val="204"/>
      </rPr>
      <t>вскрышные породы</t>
    </r>
  </si>
  <si>
    <r>
      <t xml:space="preserve">Вид работ: перемещение </t>
    </r>
    <r>
      <rPr>
        <sz val="10"/>
        <color theme="1"/>
        <rFont val="Times New Roman"/>
        <family val="1"/>
        <charset val="204"/>
      </rPr>
      <t>вскрышных пород</t>
    </r>
    <r>
      <rPr>
        <sz val="10"/>
        <color rgb="FF000000"/>
        <rFont val="Times New Roman"/>
        <family val="1"/>
        <charset val="204"/>
      </rPr>
      <t xml:space="preserve"> бульдозерами</t>
    </r>
  </si>
  <si>
    <r>
      <t>Перерабатываемый материал:</t>
    </r>
    <r>
      <rPr>
        <sz val="10"/>
        <color theme="1"/>
        <rFont val="Times New Roman"/>
        <family val="1"/>
        <charset val="204"/>
      </rPr>
      <t xml:space="preserve"> вскрышные породы</t>
    </r>
  </si>
  <si>
    <t>KOC</t>
  </si>
  <si>
    <t>Коэффициент гравитационного осаждения твердых компонентов, п.2.3,</t>
  </si>
  <si>
    <t>КОС</t>
  </si>
  <si>
    <t xml:space="preserve">Максимальный объем перегружаемого материала бульдозерами данной маркии, м3/час, </t>
  </si>
  <si>
    <r>
      <t>Вид работ: перемещение р</t>
    </r>
    <r>
      <rPr>
        <sz val="10"/>
        <color theme="1"/>
        <rFont val="Times New Roman"/>
        <family val="1"/>
        <charset val="204"/>
      </rPr>
      <t>уды</t>
    </r>
  </si>
  <si>
    <r>
      <t>Перерабатываемый материал:</t>
    </r>
    <r>
      <rPr>
        <sz val="10"/>
        <color theme="1"/>
        <rFont val="Times New Roman"/>
        <family val="1"/>
        <charset val="204"/>
      </rPr>
      <t xml:space="preserve"> Руда</t>
    </r>
  </si>
  <si>
    <r>
      <t xml:space="preserve">Валовый выброс, т/год, </t>
    </r>
    <r>
      <rPr>
        <b/>
        <i/>
        <sz val="10"/>
        <color rgb="FF000000"/>
        <rFont val="Times New Roman"/>
        <family val="1"/>
        <charset val="204"/>
      </rPr>
      <t xml:space="preserve">M = KOC · M </t>
    </r>
  </si>
  <si>
    <t>месторождений)</t>
  </si>
  <si>
    <t>Пыль неорганическая, содержащая двуокись кремния в %: 70-20 (шамот, цемент, пыль цементного производства - глина, глинистый сланец, доменный шлак, песок, клинкер, зола, кремнезем, зола углей казахстанских месторождений)</t>
  </si>
  <si>
    <t>Степень открытости: с 3-х сторон</t>
  </si>
  <si>
    <t xml:space="preserve">Объем перегружаемого материала за кв бульдозерами данной марки, м3/год, </t>
  </si>
  <si>
    <t xml:space="preserve">Валовый выброс, т/год (3.1.2), </t>
  </si>
  <si>
    <t xml:space="preserve">Валовый выброс, т/год (3.3.2), </t>
  </si>
  <si>
    <t xml:space="preserve">Количество дней с осадками в виде дождя в год, </t>
  </si>
  <si>
    <t>Валовый выброс, т/год (3.1.4),</t>
  </si>
  <si>
    <t xml:space="preserve">Объем перегружаемого материала за кв экскаваторами данной марки, м3/год, </t>
  </si>
  <si>
    <r>
      <t>Валовый выброс, т/</t>
    </r>
    <r>
      <rPr>
        <sz val="10"/>
        <color rgb="FFFF0000"/>
        <rFont val="Times New Roman"/>
        <family val="1"/>
        <charset val="204"/>
      </rPr>
      <t>год</t>
    </r>
    <r>
      <rPr>
        <sz val="10"/>
        <color rgb="FF000000"/>
        <rFont val="Times New Roman"/>
        <family val="1"/>
        <charset val="204"/>
      </rPr>
      <t xml:space="preserve"> (3.2.5) , </t>
    </r>
    <r>
      <rPr>
        <b/>
        <i/>
        <sz val="10"/>
        <color rgb="FF000000"/>
        <rFont val="Times New Roman"/>
        <family val="1"/>
        <charset val="204"/>
      </rPr>
      <t xml:space="preserve">MC = 0.0864 * K3SR * K4 * K5 * K6 * K7 * Q * S * (365-(TSP +TD)) * (1-NJ) </t>
    </r>
  </si>
  <si>
    <r>
      <t>Продолжительность осадков в виде дождя, часов/</t>
    </r>
    <r>
      <rPr>
        <sz val="10"/>
        <color rgb="FFFF0000"/>
        <rFont val="Times New Roman"/>
        <family val="1"/>
        <charset val="204"/>
      </rPr>
      <t>год</t>
    </r>
  </si>
  <si>
    <t xml:space="preserve">Продолжительность осадков в виде дождя, часов/год, </t>
  </si>
  <si>
    <t>Состояние дороги: Дорога, обработанная каким-либо пылеподавляющим раствором</t>
  </si>
  <si>
    <t>Продолжительность осадков в виде дождя, часов/год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</si>
</sst>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0"/>
    <numFmt numFmtId="165" formatCode="0.0000"/>
    <numFmt numFmtId="166" formatCode="0.000"/>
    <numFmt numFmtId="167" formatCode="0.000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u/>
      <sz val="10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164" fontId="5" fillId="0" borderId="0" xfId="0" applyNumberFormat="1" applyFont="1"/>
    <xf numFmtId="165" fontId="7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5" fontId="4" fillId="0" borderId="4" xfId="0" applyNumberFormat="1" applyFont="1" applyBorder="1" applyAlignment="1">
      <alignment horizontal="right" vertical="center" wrapText="1"/>
    </xf>
    <xf numFmtId="2" fontId="5" fillId="0" borderId="0" xfId="0" applyNumberFormat="1" applyFont="1"/>
    <xf numFmtId="2" fontId="7" fillId="0" borderId="0" xfId="0" applyNumberFormat="1" applyFont="1"/>
    <xf numFmtId="165" fontId="5" fillId="0" borderId="0" xfId="0" applyNumberFormat="1" applyFont="1"/>
    <xf numFmtId="166" fontId="7" fillId="0" borderId="0" xfId="0" applyNumberFormat="1" applyFont="1"/>
    <xf numFmtId="166" fontId="5" fillId="0" borderId="0" xfId="0" applyNumberFormat="1" applyFont="1"/>
    <xf numFmtId="166" fontId="4" fillId="0" borderId="4" xfId="0" applyNumberFormat="1" applyFont="1" applyBorder="1" applyAlignment="1">
      <alignment horizontal="right" vertical="center" wrapText="1"/>
    </xf>
    <xf numFmtId="0" fontId="3" fillId="0" borderId="0" xfId="0" applyFont="1"/>
    <xf numFmtId="167" fontId="7" fillId="0" borderId="0" xfId="0" applyNumberFormat="1" applyFont="1"/>
    <xf numFmtId="164" fontId="7" fillId="0" borderId="0" xfId="0" applyNumberFormat="1" applyFont="1"/>
    <xf numFmtId="167" fontId="4" fillId="0" borderId="4" xfId="0" applyNumberFormat="1" applyFont="1" applyBorder="1" applyAlignment="1">
      <alignment horizontal="right" vertical="center" wrapText="1"/>
    </xf>
    <xf numFmtId="2" fontId="4" fillId="0" borderId="4" xfId="0" applyNumberFormat="1" applyFont="1" applyBorder="1" applyAlignment="1">
      <alignment horizontal="right" vertical="center" wrapText="1"/>
    </xf>
    <xf numFmtId="0" fontId="2" fillId="0" borderId="0" xfId="0" applyFont="1"/>
    <xf numFmtId="2" fontId="9" fillId="0" borderId="0" xfId="0" applyNumberFormat="1" applyFont="1"/>
    <xf numFmtId="1" fontId="5" fillId="0" borderId="0" xfId="0" applyNumberFormat="1" applyFont="1"/>
    <xf numFmtId="0" fontId="11" fillId="0" borderId="0" xfId="0" applyFont="1"/>
    <xf numFmtId="165" fontId="9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16" zoomScale="87" zoomScaleNormal="87" workbookViewId="0">
      <selection activeCell="L39" sqref="L39"/>
    </sheetView>
  </sheetViews>
  <sheetFormatPr defaultRowHeight="12.75" x14ac:dyDescent="0.2"/>
  <cols>
    <col min="1" max="1" width="9.140625" style="2"/>
    <col min="2" max="2" width="13.140625" style="2" customWidth="1"/>
    <col min="3" max="3" width="11.7109375" style="2" customWidth="1"/>
    <col min="4" max="4" width="12.5703125" style="2" customWidth="1"/>
    <col min="5" max="6" width="9.140625" style="2"/>
    <col min="7" max="7" width="10.7109375" style="2" customWidth="1"/>
    <col min="8" max="10" width="9.140625" style="2" hidden="1" customWidth="1"/>
    <col min="11" max="11" width="9.140625" style="2"/>
    <col min="12" max="12" width="11.42578125" style="2" customWidth="1"/>
    <col min="13" max="16384" width="9.140625" style="2"/>
  </cols>
  <sheetData>
    <row r="1" spans="1:13" x14ac:dyDescent="0.2">
      <c r="A1" s="1" t="s">
        <v>124</v>
      </c>
    </row>
    <row r="2" spans="1:13" x14ac:dyDescent="0.2">
      <c r="A2" s="1" t="s">
        <v>125</v>
      </c>
    </row>
    <row r="3" spans="1:13" x14ac:dyDescent="0.2">
      <c r="A3" s="3" t="s">
        <v>1</v>
      </c>
    </row>
    <row r="4" spans="1:13" x14ac:dyDescent="0.2">
      <c r="A4" s="3" t="s">
        <v>198</v>
      </c>
    </row>
    <row r="5" spans="1:13" x14ac:dyDescent="0.2">
      <c r="A5" s="3" t="s">
        <v>199</v>
      </c>
    </row>
    <row r="6" spans="1:13" x14ac:dyDescent="0.2">
      <c r="A6" s="3" t="s">
        <v>3</v>
      </c>
    </row>
    <row r="7" spans="1:13" x14ac:dyDescent="0.2">
      <c r="A7" s="3"/>
    </row>
    <row r="8" spans="1:13" ht="13.5" x14ac:dyDescent="0.25">
      <c r="A8" s="5" t="s">
        <v>200</v>
      </c>
      <c r="K8" s="6" t="s">
        <v>201</v>
      </c>
      <c r="L8" s="4">
        <v>0.4</v>
      </c>
    </row>
    <row r="9" spans="1:13" ht="13.5" x14ac:dyDescent="0.25">
      <c r="A9" s="3" t="s">
        <v>126</v>
      </c>
      <c r="M9" s="4"/>
    </row>
    <row r="10" spans="1:13" ht="13.5" x14ac:dyDescent="0.25">
      <c r="A10" s="3" t="s">
        <v>127</v>
      </c>
      <c r="M10" s="4"/>
    </row>
    <row r="11" spans="1:13" ht="13.5" x14ac:dyDescent="0.25">
      <c r="A11" s="3" t="s">
        <v>128</v>
      </c>
      <c r="M11" s="4"/>
    </row>
    <row r="12" spans="1:13" ht="13.5" x14ac:dyDescent="0.25">
      <c r="A12" s="5" t="s">
        <v>129</v>
      </c>
      <c r="K12" s="6" t="s">
        <v>4</v>
      </c>
      <c r="L12" s="4">
        <v>3</v>
      </c>
    </row>
    <row r="13" spans="1:13" ht="13.5" x14ac:dyDescent="0.25">
      <c r="A13" s="5" t="s">
        <v>5</v>
      </c>
      <c r="K13" s="6" t="s">
        <v>6</v>
      </c>
      <c r="L13" s="4">
        <v>2</v>
      </c>
    </row>
    <row r="14" spans="1:13" ht="13.5" x14ac:dyDescent="0.25">
      <c r="A14" s="5" t="s">
        <v>7</v>
      </c>
      <c r="K14" s="6" t="s">
        <v>8</v>
      </c>
      <c r="L14" s="4">
        <v>3.1</v>
      </c>
    </row>
    <row r="15" spans="1:13" ht="13.5" x14ac:dyDescent="0.25">
      <c r="A15" s="5" t="s">
        <v>9</v>
      </c>
      <c r="K15" s="6" t="s">
        <v>10</v>
      </c>
      <c r="L15" s="4">
        <v>4.8</v>
      </c>
    </row>
    <row r="16" spans="1:13" ht="13.5" x14ac:dyDescent="0.25">
      <c r="A16" s="5" t="s">
        <v>11</v>
      </c>
      <c r="K16" s="6" t="s">
        <v>12</v>
      </c>
      <c r="L16" s="4">
        <v>0.7</v>
      </c>
    </row>
    <row r="17" spans="1:12" ht="13.5" x14ac:dyDescent="0.25">
      <c r="A17" s="3" t="s">
        <v>13</v>
      </c>
      <c r="L17" s="4"/>
    </row>
    <row r="18" spans="1:12" ht="13.5" x14ac:dyDescent="0.25">
      <c r="A18" s="5" t="s">
        <v>14</v>
      </c>
      <c r="K18" s="6" t="s">
        <v>15</v>
      </c>
      <c r="L18" s="4">
        <v>1</v>
      </c>
    </row>
    <row r="19" spans="1:12" ht="13.5" x14ac:dyDescent="0.25">
      <c r="A19" s="5" t="s">
        <v>16</v>
      </c>
      <c r="K19" s="6" t="s">
        <v>17</v>
      </c>
      <c r="L19" s="4">
        <v>2.7</v>
      </c>
    </row>
    <row r="20" spans="1:12" ht="13.5" x14ac:dyDescent="0.25">
      <c r="A20" s="5" t="s">
        <v>18</v>
      </c>
      <c r="K20" s="6" t="s">
        <v>19</v>
      </c>
      <c r="L20" s="4">
        <v>1.2</v>
      </c>
    </row>
    <row r="21" spans="1:12" ht="13.5" x14ac:dyDescent="0.25">
      <c r="A21" s="5" t="s">
        <v>20</v>
      </c>
      <c r="K21" s="6" t="s">
        <v>21</v>
      </c>
      <c r="L21" s="4">
        <v>21.3</v>
      </c>
    </row>
    <row r="22" spans="1:12" ht="13.5" x14ac:dyDescent="0.25">
      <c r="A22" s="5" t="s">
        <v>22</v>
      </c>
      <c r="K22" s="6" t="s">
        <v>23</v>
      </c>
      <c r="L22" s="4">
        <v>3</v>
      </c>
    </row>
    <row r="23" spans="1:12" ht="13.5" x14ac:dyDescent="0.25">
      <c r="A23" s="5" t="s">
        <v>130</v>
      </c>
      <c r="K23" s="6" t="s">
        <v>24</v>
      </c>
      <c r="L23" s="4">
        <v>292.20999999999998</v>
      </c>
    </row>
    <row r="24" spans="1:12" ht="13.5" x14ac:dyDescent="0.25">
      <c r="A24" s="5" t="s">
        <v>247</v>
      </c>
      <c r="K24" s="6" t="s">
        <v>25</v>
      </c>
      <c r="L24" s="7">
        <v>630000</v>
      </c>
    </row>
    <row r="25" spans="1:12" ht="13.5" x14ac:dyDescent="0.25">
      <c r="A25" s="5" t="s">
        <v>26</v>
      </c>
      <c r="K25" s="6" t="s">
        <v>27</v>
      </c>
      <c r="L25" s="4">
        <v>0.3</v>
      </c>
    </row>
    <row r="26" spans="1:12" ht="13.5" x14ac:dyDescent="0.25">
      <c r="L26" s="4"/>
    </row>
    <row r="27" spans="1:12" ht="13.5" x14ac:dyDescent="0.25">
      <c r="A27" s="8" t="s">
        <v>28</v>
      </c>
      <c r="L27" s="4"/>
    </row>
    <row r="28" spans="1:12" ht="13.5" x14ac:dyDescent="0.25">
      <c r="A28" s="8" t="s">
        <v>29</v>
      </c>
      <c r="L28" s="4"/>
    </row>
    <row r="29" spans="1:12" ht="13.5" x14ac:dyDescent="0.25">
      <c r="A29" s="8" t="s">
        <v>30</v>
      </c>
      <c r="L29" s="4"/>
    </row>
    <row r="30" spans="1:12" ht="13.5" x14ac:dyDescent="0.25">
      <c r="A30" s="9" t="s">
        <v>190</v>
      </c>
      <c r="L30" s="4"/>
    </row>
    <row r="31" spans="1:12" ht="15" x14ac:dyDescent="0.25">
      <c r="A31" s="32" t="s">
        <v>202</v>
      </c>
      <c r="L31" s="4"/>
    </row>
    <row r="32" spans="1:12" ht="13.5" x14ac:dyDescent="0.25">
      <c r="A32" s="5" t="s">
        <v>31</v>
      </c>
      <c r="L32" s="4"/>
    </row>
    <row r="33" spans="1:12" ht="13.5" x14ac:dyDescent="0.25">
      <c r="A33" s="6" t="s">
        <v>203</v>
      </c>
      <c r="K33" s="6" t="s">
        <v>32</v>
      </c>
      <c r="L33" s="10">
        <f>L8*L12*L14*L23*L22*L16*(1-L25)/3600</f>
        <v>0.44386699000000002</v>
      </c>
    </row>
    <row r="34" spans="1:12" ht="13.5" x14ac:dyDescent="0.25">
      <c r="A34" s="5" t="s">
        <v>246</v>
      </c>
      <c r="L34" s="4"/>
    </row>
    <row r="35" spans="1:12" ht="13.5" x14ac:dyDescent="0.25">
      <c r="A35" s="6" t="s">
        <v>204</v>
      </c>
      <c r="K35" s="6" t="s">
        <v>34</v>
      </c>
      <c r="L35" s="21">
        <f>L8*L14*L24*L20*L16*(1-L25)*POWER(10,-6)</f>
        <v>0.45934559999999997</v>
      </c>
    </row>
    <row r="37" spans="1:12" ht="13.5" thickBot="1" x14ac:dyDescent="0.25">
      <c r="A37" s="3" t="s">
        <v>35</v>
      </c>
    </row>
    <row r="38" spans="1:12" ht="14.25" thickBot="1" x14ac:dyDescent="0.25">
      <c r="A38" s="12" t="s">
        <v>36</v>
      </c>
      <c r="B38" s="13" t="s">
        <v>37</v>
      </c>
      <c r="C38" s="13" t="s">
        <v>38</v>
      </c>
      <c r="D38" s="13" t="s">
        <v>187</v>
      </c>
    </row>
    <row r="39" spans="1:12" ht="255.75" thickBot="1" x14ac:dyDescent="0.25">
      <c r="A39" s="14">
        <v>2908</v>
      </c>
      <c r="B39" s="15" t="s">
        <v>189</v>
      </c>
      <c r="C39" s="16">
        <f>L33</f>
        <v>0.44386699000000002</v>
      </c>
      <c r="D39" s="23">
        <f>L35</f>
        <v>0.45934559999999997</v>
      </c>
    </row>
    <row r="46" spans="1:12" x14ac:dyDescent="0.2">
      <c r="B46" s="5"/>
    </row>
  </sheetData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6" workbookViewId="0">
      <selection activeCell="K39" sqref="K39"/>
    </sheetView>
  </sheetViews>
  <sheetFormatPr defaultRowHeight="12.75" x14ac:dyDescent="0.2"/>
  <cols>
    <col min="1" max="1" width="9.140625" style="2"/>
    <col min="2" max="2" width="19.85546875" style="2" customWidth="1"/>
    <col min="3" max="3" width="11.28515625" style="2" customWidth="1"/>
    <col min="4" max="5" width="9.140625" style="2"/>
    <col min="6" max="6" width="16.5703125" style="2" customWidth="1"/>
    <col min="7" max="10" width="9.140625" style="2" hidden="1" customWidth="1"/>
    <col min="11" max="16384" width="9.140625" style="2"/>
  </cols>
  <sheetData>
    <row r="1" spans="1:12" x14ac:dyDescent="0.2">
      <c r="A1" s="1" t="s">
        <v>179</v>
      </c>
    </row>
    <row r="2" spans="1:12" x14ac:dyDescent="0.2">
      <c r="A2" s="1" t="s">
        <v>146</v>
      </c>
    </row>
    <row r="3" spans="1:12" x14ac:dyDescent="0.2">
      <c r="A3" s="3" t="s">
        <v>1</v>
      </c>
    </row>
    <row r="4" spans="1:12" x14ac:dyDescent="0.2">
      <c r="A4" s="5" t="s">
        <v>40</v>
      </c>
    </row>
    <row r="5" spans="1:12" x14ac:dyDescent="0.2">
      <c r="A5" s="3" t="s">
        <v>92</v>
      </c>
    </row>
    <row r="6" spans="1:12" x14ac:dyDescent="0.2">
      <c r="A6" s="3" t="s">
        <v>3</v>
      </c>
    </row>
    <row r="7" spans="1:12" ht="13.5" x14ac:dyDescent="0.25">
      <c r="A7" s="5" t="s">
        <v>200</v>
      </c>
      <c r="K7" s="6" t="s">
        <v>201</v>
      </c>
      <c r="L7" s="4">
        <v>0.4</v>
      </c>
    </row>
    <row r="8" spans="1:12" ht="13.5" x14ac:dyDescent="0.25">
      <c r="A8" s="5"/>
      <c r="K8" s="6"/>
      <c r="L8" s="4"/>
    </row>
    <row r="9" spans="1:12" x14ac:dyDescent="0.2">
      <c r="A9" s="3" t="s">
        <v>224</v>
      </c>
    </row>
    <row r="10" spans="1:12" x14ac:dyDescent="0.2">
      <c r="A10" s="5" t="s">
        <v>230</v>
      </c>
    </row>
    <row r="11" spans="1:12" x14ac:dyDescent="0.2">
      <c r="A11" s="5" t="s">
        <v>231</v>
      </c>
    </row>
    <row r="12" spans="1:12" ht="13.5" x14ac:dyDescent="0.25">
      <c r="L12" s="4"/>
    </row>
    <row r="13" spans="1:12" ht="13.5" x14ac:dyDescent="0.25">
      <c r="A13" s="5" t="s">
        <v>210</v>
      </c>
      <c r="K13" s="6" t="s">
        <v>4</v>
      </c>
      <c r="L13" s="4">
        <v>1</v>
      </c>
    </row>
    <row r="14" spans="1:12" ht="13.5" x14ac:dyDescent="0.25">
      <c r="A14" s="5" t="s">
        <v>5</v>
      </c>
      <c r="K14" s="6" t="s">
        <v>6</v>
      </c>
      <c r="L14" s="4">
        <v>2</v>
      </c>
    </row>
    <row r="15" spans="1:12" ht="13.5" x14ac:dyDescent="0.25">
      <c r="A15" s="5" t="s">
        <v>7</v>
      </c>
      <c r="K15" s="6" t="s">
        <v>8</v>
      </c>
      <c r="L15" s="4">
        <v>3.1</v>
      </c>
    </row>
    <row r="16" spans="1:12" ht="13.5" x14ac:dyDescent="0.25">
      <c r="A16" s="5" t="s">
        <v>9</v>
      </c>
      <c r="K16" s="6" t="s">
        <v>10</v>
      </c>
      <c r="L16" s="4">
        <v>4.8</v>
      </c>
    </row>
    <row r="17" spans="1:12" ht="13.5" x14ac:dyDescent="0.25">
      <c r="A17" s="5" t="s">
        <v>11</v>
      </c>
      <c r="K17" s="6" t="s">
        <v>12</v>
      </c>
      <c r="L17" s="4">
        <v>0.7</v>
      </c>
    </row>
    <row r="18" spans="1:12" ht="13.5" x14ac:dyDescent="0.25">
      <c r="A18" s="3" t="s">
        <v>13</v>
      </c>
      <c r="L18" s="4"/>
    </row>
    <row r="19" spans="1:12" ht="13.5" x14ac:dyDescent="0.25">
      <c r="A19" s="5" t="s">
        <v>14</v>
      </c>
      <c r="K19" s="6" t="s">
        <v>15</v>
      </c>
      <c r="L19" s="4">
        <v>1</v>
      </c>
    </row>
    <row r="20" spans="1:12" ht="13.5" x14ac:dyDescent="0.25">
      <c r="A20" s="5" t="s">
        <v>16</v>
      </c>
      <c r="K20" s="6" t="s">
        <v>17</v>
      </c>
      <c r="L20" s="4">
        <v>2.7</v>
      </c>
    </row>
    <row r="21" spans="1:12" ht="13.5" x14ac:dyDescent="0.25">
      <c r="A21" s="5" t="s">
        <v>18</v>
      </c>
      <c r="K21" s="6" t="s">
        <v>19</v>
      </c>
      <c r="L21" s="4">
        <v>1.2</v>
      </c>
    </row>
    <row r="22" spans="1:12" ht="13.5" x14ac:dyDescent="0.25">
      <c r="A22" s="5" t="s">
        <v>20</v>
      </c>
      <c r="K22" s="6" t="s">
        <v>21</v>
      </c>
      <c r="L22" s="4">
        <v>21.3</v>
      </c>
    </row>
    <row r="23" spans="1:12" ht="13.5" x14ac:dyDescent="0.25">
      <c r="A23" s="5" t="s">
        <v>22</v>
      </c>
      <c r="K23" s="6" t="s">
        <v>23</v>
      </c>
      <c r="L23" s="4">
        <v>3</v>
      </c>
    </row>
    <row r="24" spans="1:12" ht="13.5" x14ac:dyDescent="0.25">
      <c r="A24" s="5" t="s">
        <v>235</v>
      </c>
      <c r="K24" s="6" t="s">
        <v>24</v>
      </c>
      <c r="L24" s="4">
        <v>105.75</v>
      </c>
    </row>
    <row r="25" spans="1:12" ht="13.5" x14ac:dyDescent="0.25">
      <c r="A25" s="5" t="s">
        <v>242</v>
      </c>
      <c r="K25" s="6" t="s">
        <v>25</v>
      </c>
      <c r="L25" s="7">
        <v>228000</v>
      </c>
    </row>
    <row r="26" spans="1:12" ht="13.5" x14ac:dyDescent="0.25">
      <c r="A26" s="5" t="s">
        <v>26</v>
      </c>
      <c r="K26" s="6" t="s">
        <v>27</v>
      </c>
      <c r="L26" s="4">
        <v>0.3</v>
      </c>
    </row>
    <row r="27" spans="1:12" ht="13.5" x14ac:dyDescent="0.25">
      <c r="L27" s="4"/>
    </row>
    <row r="28" spans="1:12" ht="13.5" x14ac:dyDescent="0.25">
      <c r="A28" s="8" t="s">
        <v>28</v>
      </c>
      <c r="L28" s="4"/>
    </row>
    <row r="29" spans="1:12" ht="13.5" x14ac:dyDescent="0.25">
      <c r="A29" s="8" t="s">
        <v>29</v>
      </c>
      <c r="L29" s="4"/>
    </row>
    <row r="30" spans="1:12" ht="13.5" x14ac:dyDescent="0.25">
      <c r="A30" s="8" t="s">
        <v>30</v>
      </c>
      <c r="L30" s="4"/>
    </row>
    <row r="31" spans="1:12" ht="13.5" x14ac:dyDescent="0.25">
      <c r="A31" s="9" t="s">
        <v>190</v>
      </c>
      <c r="L31" s="4"/>
    </row>
    <row r="32" spans="1:12" ht="13.5" x14ac:dyDescent="0.25">
      <c r="A32" s="5" t="s">
        <v>202</v>
      </c>
      <c r="L32" s="4"/>
    </row>
    <row r="33" spans="1:12" ht="13.5" x14ac:dyDescent="0.25">
      <c r="A33" s="5" t="s">
        <v>31</v>
      </c>
      <c r="L33" s="4"/>
    </row>
    <row r="34" spans="1:12" ht="13.5" x14ac:dyDescent="0.25">
      <c r="A34" s="6" t="s">
        <v>211</v>
      </c>
      <c r="K34" s="6" t="s">
        <v>32</v>
      </c>
      <c r="L34" s="10">
        <f>ROUND((L7*L13*L15*L24*L23*L17*(1-L26)/3600),5)</f>
        <v>5.3539999999999997E-2</v>
      </c>
    </row>
    <row r="35" spans="1:12" ht="13.5" x14ac:dyDescent="0.25">
      <c r="A35" s="5" t="s">
        <v>33</v>
      </c>
      <c r="L35" s="4"/>
    </row>
    <row r="36" spans="1:12" ht="13.5" x14ac:dyDescent="0.25">
      <c r="A36" s="6" t="s">
        <v>204</v>
      </c>
      <c r="K36" s="6" t="s">
        <v>34</v>
      </c>
      <c r="L36" s="26">
        <f>L7*L15*L25*L21*L17*(1-L26)*POWER(10,-6)</f>
        <v>0.16623936</v>
      </c>
    </row>
    <row r="38" spans="1:12" ht="13.5" thickBot="1" x14ac:dyDescent="0.25">
      <c r="A38" s="3" t="s">
        <v>35</v>
      </c>
    </row>
    <row r="39" spans="1:12" ht="27.75" thickBot="1" x14ac:dyDescent="0.25">
      <c r="A39" s="12" t="s">
        <v>36</v>
      </c>
      <c r="B39" s="13" t="s">
        <v>37</v>
      </c>
      <c r="C39" s="13" t="s">
        <v>38</v>
      </c>
      <c r="D39" s="13" t="s">
        <v>187</v>
      </c>
    </row>
    <row r="40" spans="1:12" ht="153.75" thickBot="1" x14ac:dyDescent="0.25">
      <c r="A40" s="14">
        <v>2908</v>
      </c>
      <c r="B40" s="15" t="s">
        <v>189</v>
      </c>
      <c r="C40" s="16">
        <f>L34</f>
        <v>5.3539999999999997E-2</v>
      </c>
      <c r="D40" s="16">
        <f>L36</f>
        <v>0.16623936</v>
      </c>
    </row>
    <row r="46" spans="1:12" x14ac:dyDescent="0.2">
      <c r="B46" s="5"/>
    </row>
  </sheetData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19" zoomScale="87" zoomScaleNormal="87" workbookViewId="0">
      <selection activeCell="N32" sqref="N32"/>
    </sheetView>
  </sheetViews>
  <sheetFormatPr defaultRowHeight="12.75" x14ac:dyDescent="0.2"/>
  <cols>
    <col min="1" max="1" width="9.140625" style="2"/>
    <col min="2" max="2" width="27.140625" style="2" customWidth="1"/>
    <col min="3" max="3" width="10" style="2" customWidth="1"/>
    <col min="4" max="6" width="9.140625" style="2"/>
    <col min="7" max="7" width="8" style="2" customWidth="1"/>
    <col min="8" max="10" width="9.140625" style="2" hidden="1" customWidth="1"/>
    <col min="11" max="16384" width="9.140625" style="2"/>
  </cols>
  <sheetData>
    <row r="1" spans="1:12" x14ac:dyDescent="0.2">
      <c r="A1" s="1" t="s">
        <v>180</v>
      </c>
    </row>
    <row r="2" spans="1:12" x14ac:dyDescent="0.2">
      <c r="A2" s="1" t="s">
        <v>181</v>
      </c>
    </row>
    <row r="3" spans="1:12" x14ac:dyDescent="0.2">
      <c r="A3" s="3" t="s">
        <v>1</v>
      </c>
    </row>
    <row r="4" spans="1:12" x14ac:dyDescent="0.2">
      <c r="A4" s="5" t="s">
        <v>40</v>
      </c>
    </row>
    <row r="5" spans="1:12" x14ac:dyDescent="0.2">
      <c r="A5" s="5" t="s">
        <v>41</v>
      </c>
    </row>
    <row r="6" spans="1:12" x14ac:dyDescent="0.2">
      <c r="A6" s="3" t="s">
        <v>42</v>
      </c>
    </row>
    <row r="7" spans="1:12" x14ac:dyDescent="0.2">
      <c r="A7" s="5" t="s">
        <v>43</v>
      </c>
    </row>
    <row r="8" spans="1:12" x14ac:dyDescent="0.2">
      <c r="A8" s="3" t="s">
        <v>44</v>
      </c>
    </row>
    <row r="9" spans="1:12" ht="15" x14ac:dyDescent="0.25">
      <c r="A9" s="32" t="s">
        <v>233</v>
      </c>
      <c r="K9" s="29" t="s">
        <v>232</v>
      </c>
      <c r="L9" s="4">
        <v>0.4</v>
      </c>
    </row>
    <row r="10" spans="1:12" x14ac:dyDescent="0.2">
      <c r="A10" s="3"/>
    </row>
    <row r="11" spans="1:12" x14ac:dyDescent="0.2">
      <c r="A11" s="3" t="s">
        <v>45</v>
      </c>
    </row>
    <row r="12" spans="1:12" ht="13.5" x14ac:dyDescent="0.25">
      <c r="A12" s="3" t="s">
        <v>205</v>
      </c>
      <c r="L12" s="4"/>
    </row>
    <row r="13" spans="1:12" ht="13.5" x14ac:dyDescent="0.25">
      <c r="A13" s="5" t="s">
        <v>46</v>
      </c>
      <c r="K13" s="6" t="s">
        <v>47</v>
      </c>
      <c r="L13" s="4">
        <v>3</v>
      </c>
    </row>
    <row r="14" spans="1:12" ht="13.5" x14ac:dyDescent="0.25">
      <c r="A14" s="3" t="s">
        <v>133</v>
      </c>
      <c r="L14" s="4"/>
    </row>
    <row r="15" spans="1:12" ht="13.5" x14ac:dyDescent="0.25">
      <c r="A15" s="5" t="s">
        <v>48</v>
      </c>
      <c r="K15" s="6" t="s">
        <v>49</v>
      </c>
      <c r="L15" s="4">
        <v>2</v>
      </c>
    </row>
    <row r="16" spans="1:12" ht="13.5" x14ac:dyDescent="0.25">
      <c r="A16" s="3" t="s">
        <v>188</v>
      </c>
      <c r="L16" s="4"/>
    </row>
    <row r="17" spans="1:12" ht="13.5" x14ac:dyDescent="0.25">
      <c r="A17" s="5" t="s">
        <v>50</v>
      </c>
      <c r="K17" s="6" t="s">
        <v>51</v>
      </c>
      <c r="L17" s="4">
        <v>0.1</v>
      </c>
    </row>
    <row r="18" spans="1:12" ht="13.5" x14ac:dyDescent="0.25">
      <c r="A18" s="5" t="s">
        <v>52</v>
      </c>
      <c r="K18" s="6" t="s">
        <v>53</v>
      </c>
      <c r="L18" s="7">
        <v>2</v>
      </c>
    </row>
    <row r="19" spans="1:12" ht="13.5" x14ac:dyDescent="0.25">
      <c r="A19" s="5" t="s">
        <v>54</v>
      </c>
      <c r="K19" s="6" t="s">
        <v>55</v>
      </c>
      <c r="L19" s="4">
        <v>1</v>
      </c>
    </row>
    <row r="20" spans="1:12" ht="13.5" x14ac:dyDescent="0.25">
      <c r="A20" s="5" t="s">
        <v>56</v>
      </c>
      <c r="K20" s="6" t="s">
        <v>57</v>
      </c>
      <c r="L20" s="4">
        <v>4</v>
      </c>
    </row>
    <row r="21" spans="1:12" ht="13.5" x14ac:dyDescent="0.25">
      <c r="A21" s="5" t="s">
        <v>58</v>
      </c>
      <c r="K21" s="6" t="s">
        <v>59</v>
      </c>
      <c r="L21" s="4">
        <v>0.01</v>
      </c>
    </row>
    <row r="22" spans="1:12" ht="13.5" x14ac:dyDescent="0.25">
      <c r="A22" s="5" t="s">
        <v>60</v>
      </c>
      <c r="K22" s="6" t="s">
        <v>61</v>
      </c>
      <c r="L22" s="4">
        <v>1450</v>
      </c>
    </row>
    <row r="23" spans="1:12" ht="13.5" x14ac:dyDescent="0.25">
      <c r="A23" s="5" t="s">
        <v>62</v>
      </c>
      <c r="K23" s="6" t="s">
        <v>10</v>
      </c>
      <c r="L23" s="4">
        <v>6</v>
      </c>
    </row>
    <row r="24" spans="1:12" ht="13.5" x14ac:dyDescent="0.25">
      <c r="A24" s="5" t="s">
        <v>63</v>
      </c>
      <c r="K24" s="6" t="s">
        <v>64</v>
      </c>
      <c r="L24" s="4">
        <v>0.6</v>
      </c>
    </row>
    <row r="25" spans="1:12" ht="13.5" x14ac:dyDescent="0.25">
      <c r="A25" s="5" t="s">
        <v>65</v>
      </c>
      <c r="K25" s="6" t="s">
        <v>66</v>
      </c>
      <c r="L25" s="4">
        <v>1.45</v>
      </c>
    </row>
    <row r="26" spans="1:12" ht="13.5" x14ac:dyDescent="0.25">
      <c r="A26" s="5" t="s">
        <v>67</v>
      </c>
      <c r="K26" s="6" t="s">
        <v>68</v>
      </c>
      <c r="L26" s="4">
        <v>2.7</v>
      </c>
    </row>
    <row r="27" spans="1:12" ht="13.5" x14ac:dyDescent="0.25">
      <c r="A27" s="5" t="s">
        <v>69</v>
      </c>
      <c r="K27" s="6" t="s">
        <v>70</v>
      </c>
      <c r="L27" s="4">
        <v>20</v>
      </c>
    </row>
    <row r="28" spans="1:12" ht="13.5" x14ac:dyDescent="0.25">
      <c r="A28" s="5" t="s">
        <v>71</v>
      </c>
      <c r="L28" s="4"/>
    </row>
    <row r="29" spans="1:12" ht="13.5" x14ac:dyDescent="0.25">
      <c r="A29" s="6" t="s">
        <v>72</v>
      </c>
      <c r="K29" s="6" t="s">
        <v>73</v>
      </c>
      <c r="L29" s="18">
        <f>POWER((L26*L27/3.6),0.5)</f>
        <v>3.872983346207417</v>
      </c>
    </row>
    <row r="30" spans="1:12" ht="13.5" x14ac:dyDescent="0.25">
      <c r="A30" s="5" t="s">
        <v>74</v>
      </c>
      <c r="K30" s="6" t="s">
        <v>75</v>
      </c>
      <c r="L30" s="4">
        <v>1.1299999999999999</v>
      </c>
    </row>
    <row r="31" spans="1:12" ht="13.5" x14ac:dyDescent="0.25">
      <c r="A31" s="5" t="s">
        <v>76</v>
      </c>
      <c r="K31" s="6" t="s">
        <v>77</v>
      </c>
      <c r="L31" s="4">
        <v>17.98</v>
      </c>
    </row>
    <row r="32" spans="1:12" ht="13.5" x14ac:dyDescent="0.25">
      <c r="A32" s="3" t="s">
        <v>194</v>
      </c>
      <c r="L32" s="4"/>
    </row>
    <row r="33" spans="1:12" ht="13.5" x14ac:dyDescent="0.25">
      <c r="A33" s="5" t="s">
        <v>78</v>
      </c>
      <c r="K33" s="6" t="s">
        <v>8</v>
      </c>
      <c r="L33" s="4">
        <v>2E-3</v>
      </c>
    </row>
    <row r="34" spans="1:12" ht="13.5" x14ac:dyDescent="0.25">
      <c r="A34" s="5" t="s">
        <v>79</v>
      </c>
      <c r="K34" s="6" t="s">
        <v>10</v>
      </c>
      <c r="L34" s="4">
        <v>4.8</v>
      </c>
    </row>
    <row r="35" spans="1:12" ht="13.5" x14ac:dyDescent="0.25">
      <c r="A35" s="5" t="s">
        <v>80</v>
      </c>
      <c r="K35" s="6" t="s">
        <v>81</v>
      </c>
      <c r="L35" s="4">
        <v>0.7</v>
      </c>
    </row>
    <row r="36" spans="1:12" ht="13.5" x14ac:dyDescent="0.25">
      <c r="A36" s="5" t="s">
        <v>82</v>
      </c>
      <c r="K36" s="6" t="s">
        <v>83</v>
      </c>
      <c r="L36" s="7">
        <v>130</v>
      </c>
    </row>
    <row r="37" spans="1:12" ht="13.5" x14ac:dyDescent="0.25">
      <c r="A37" s="5" t="s">
        <v>250</v>
      </c>
      <c r="K37" s="6" t="s">
        <v>85</v>
      </c>
      <c r="L37" s="7">
        <v>220</v>
      </c>
    </row>
    <row r="38" spans="1:12" ht="13.5" x14ac:dyDescent="0.25">
      <c r="A38" s="5" t="s">
        <v>245</v>
      </c>
      <c r="L38" s="7"/>
    </row>
    <row r="39" spans="1:12" ht="13.5" x14ac:dyDescent="0.25">
      <c r="A39" s="6" t="s">
        <v>86</v>
      </c>
      <c r="K39" s="6" t="s">
        <v>87</v>
      </c>
      <c r="L39" s="19">
        <f>2*L37/24</f>
        <v>18.333333333333332</v>
      </c>
    </row>
    <row r="40" spans="1:12" ht="13.5" x14ac:dyDescent="0.25">
      <c r="L40" s="4"/>
    </row>
    <row r="41" spans="1:12" ht="13.5" x14ac:dyDescent="0.25">
      <c r="A41" s="8" t="s">
        <v>28</v>
      </c>
      <c r="L41" s="4"/>
    </row>
    <row r="42" spans="1:12" ht="13.5" x14ac:dyDescent="0.25">
      <c r="A42" s="8" t="s">
        <v>29</v>
      </c>
      <c r="L42" s="4"/>
    </row>
    <row r="43" spans="1:12" ht="13.5" x14ac:dyDescent="0.25">
      <c r="A43" s="8" t="s">
        <v>30</v>
      </c>
      <c r="L43" s="4"/>
    </row>
    <row r="44" spans="1:12" ht="13.5" x14ac:dyDescent="0.25">
      <c r="A44" s="8" t="s">
        <v>190</v>
      </c>
      <c r="L44" s="4"/>
    </row>
    <row r="45" spans="1:12" ht="13.5" x14ac:dyDescent="0.25">
      <c r="A45" s="5" t="s">
        <v>88</v>
      </c>
      <c r="L45" s="4"/>
    </row>
    <row r="46" spans="1:12" ht="13.5" x14ac:dyDescent="0.25">
      <c r="A46" s="6" t="s">
        <v>207</v>
      </c>
      <c r="B46" s="5"/>
      <c r="K46" s="5" t="s">
        <v>89</v>
      </c>
      <c r="L46" s="10">
        <f>L9*(L13*L15*L17*L24*L21*L20*L19*L22/3600+L25*L30*L35*L33*L31*L18)</f>
        <v>3.5315457600000003E-2</v>
      </c>
    </row>
    <row r="47" spans="1:12" ht="13.5" x14ac:dyDescent="0.25">
      <c r="A47" s="5" t="s">
        <v>244</v>
      </c>
      <c r="L47" s="4"/>
    </row>
    <row r="48" spans="1:12" ht="13.5" x14ac:dyDescent="0.25">
      <c r="A48" s="6" t="s">
        <v>90</v>
      </c>
      <c r="K48" s="6" t="s">
        <v>91</v>
      </c>
      <c r="L48" s="11">
        <f>0.0864*L46*(365-(L36+L39))</f>
        <v>0.66110536627200001</v>
      </c>
    </row>
    <row r="50" spans="1:4" ht="13.5" thickBot="1" x14ac:dyDescent="0.25">
      <c r="A50" s="3" t="s">
        <v>35</v>
      </c>
    </row>
    <row r="51" spans="1:4" ht="27.75" thickBot="1" x14ac:dyDescent="0.25">
      <c r="A51" s="12" t="s">
        <v>36</v>
      </c>
      <c r="B51" s="13" t="s">
        <v>37</v>
      </c>
      <c r="C51" s="13" t="s">
        <v>38</v>
      </c>
      <c r="D51" s="13" t="s">
        <v>187</v>
      </c>
    </row>
    <row r="52" spans="1:4" ht="115.5" thickBot="1" x14ac:dyDescent="0.25">
      <c r="A52" s="14">
        <v>2908</v>
      </c>
      <c r="B52" s="15" t="s">
        <v>189</v>
      </c>
      <c r="C52" s="16">
        <f>L46</f>
        <v>3.5315457600000003E-2</v>
      </c>
      <c r="D52" s="17">
        <f>L48</f>
        <v>0.66110536627200001</v>
      </c>
    </row>
  </sheetData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40" workbookViewId="0">
      <selection activeCell="F52" sqref="F52"/>
    </sheetView>
  </sheetViews>
  <sheetFormatPr defaultRowHeight="12.75" x14ac:dyDescent="0.2"/>
  <cols>
    <col min="1" max="1" width="9.140625" style="2"/>
    <col min="2" max="2" width="19.85546875" style="2" customWidth="1"/>
    <col min="3" max="3" width="11.28515625" style="2" customWidth="1"/>
    <col min="4" max="5" width="9.140625" style="2"/>
    <col min="6" max="6" width="1.85546875" style="2" customWidth="1"/>
    <col min="7" max="10" width="9.140625" style="2" hidden="1" customWidth="1"/>
    <col min="11" max="16384" width="9.140625" style="2"/>
  </cols>
  <sheetData>
    <row r="1" spans="1:12" x14ac:dyDescent="0.2">
      <c r="A1" s="1" t="s">
        <v>182</v>
      </c>
    </row>
    <row r="2" spans="1:12" x14ac:dyDescent="0.2">
      <c r="A2" s="1" t="s">
        <v>145</v>
      </c>
    </row>
    <row r="3" spans="1:12" x14ac:dyDescent="0.2">
      <c r="A3" s="3" t="s">
        <v>1</v>
      </c>
    </row>
    <row r="4" spans="1:12" x14ac:dyDescent="0.2">
      <c r="A4" s="5" t="s">
        <v>40</v>
      </c>
    </row>
    <row r="5" spans="1:12" x14ac:dyDescent="0.2">
      <c r="A5" s="3" t="s">
        <v>92</v>
      </c>
    </row>
    <row r="6" spans="1:12" x14ac:dyDescent="0.2">
      <c r="A6" s="3" t="s">
        <v>3</v>
      </c>
    </row>
    <row r="7" spans="1:12" x14ac:dyDescent="0.2">
      <c r="A7" s="3" t="s">
        <v>233</v>
      </c>
      <c r="K7" s="29" t="s">
        <v>234</v>
      </c>
      <c r="L7" s="29">
        <v>0.4</v>
      </c>
    </row>
    <row r="8" spans="1:12" ht="13.5" x14ac:dyDescent="0.25">
      <c r="A8" s="5" t="s">
        <v>93</v>
      </c>
      <c r="L8" s="4"/>
    </row>
    <row r="9" spans="1:12" ht="13.5" x14ac:dyDescent="0.25">
      <c r="A9" s="3" t="s">
        <v>94</v>
      </c>
      <c r="L9" s="4"/>
    </row>
    <row r="10" spans="1:12" ht="13.5" x14ac:dyDescent="0.25">
      <c r="A10" s="3" t="s">
        <v>95</v>
      </c>
      <c r="L10" s="4"/>
    </row>
    <row r="11" spans="1:12" ht="13.5" x14ac:dyDescent="0.25">
      <c r="A11" s="3" t="s">
        <v>195</v>
      </c>
      <c r="L11" s="4"/>
    </row>
    <row r="12" spans="1:12" ht="13.5" x14ac:dyDescent="0.25">
      <c r="A12" s="5" t="s">
        <v>96</v>
      </c>
      <c r="K12" s="6" t="s">
        <v>97</v>
      </c>
      <c r="L12" s="4">
        <v>0.03</v>
      </c>
    </row>
    <row r="13" spans="1:12" ht="13.5" x14ac:dyDescent="0.25">
      <c r="A13" s="5" t="s">
        <v>98</v>
      </c>
      <c r="K13" s="6" t="s">
        <v>99</v>
      </c>
      <c r="L13" s="4">
        <v>0.01</v>
      </c>
    </row>
    <row r="14" spans="1:12" ht="13.5" x14ac:dyDescent="0.25">
      <c r="A14" s="8" t="s">
        <v>28</v>
      </c>
      <c r="L14" s="4"/>
    </row>
    <row r="15" spans="1:12" ht="13.5" x14ac:dyDescent="0.25">
      <c r="A15" s="8" t="s">
        <v>29</v>
      </c>
      <c r="L15" s="4"/>
    </row>
    <row r="16" spans="1:12" ht="13.5" x14ac:dyDescent="0.25">
      <c r="A16" s="8" t="s">
        <v>30</v>
      </c>
      <c r="L16" s="4"/>
    </row>
    <row r="17" spans="1:12" ht="13.5" x14ac:dyDescent="0.25">
      <c r="A17" s="9" t="s">
        <v>190</v>
      </c>
      <c r="L17" s="4"/>
    </row>
    <row r="18" spans="1:12" ht="13.5" x14ac:dyDescent="0.25">
      <c r="A18" s="3" t="s">
        <v>100</v>
      </c>
      <c r="L18" s="4"/>
    </row>
    <row r="19" spans="1:12" ht="13.5" x14ac:dyDescent="0.25">
      <c r="A19" s="3" t="s">
        <v>13</v>
      </c>
      <c r="L19" s="4"/>
    </row>
    <row r="20" spans="1:12" ht="13.5" x14ac:dyDescent="0.25">
      <c r="A20" s="3" t="s">
        <v>101</v>
      </c>
      <c r="L20" s="4"/>
    </row>
    <row r="21" spans="1:12" ht="13.5" x14ac:dyDescent="0.25">
      <c r="A21" s="5" t="s">
        <v>14</v>
      </c>
      <c r="K21" s="6" t="s">
        <v>15</v>
      </c>
      <c r="L21" s="4">
        <v>1</v>
      </c>
    </row>
    <row r="22" spans="1:12" ht="13.5" x14ac:dyDescent="0.25">
      <c r="A22" s="5" t="s">
        <v>16</v>
      </c>
      <c r="K22" s="6" t="s">
        <v>17</v>
      </c>
      <c r="L22" s="4">
        <v>2.7</v>
      </c>
    </row>
    <row r="23" spans="1:12" ht="13.5" x14ac:dyDescent="0.25">
      <c r="A23" s="5" t="s">
        <v>18</v>
      </c>
      <c r="K23" s="6" t="s">
        <v>19</v>
      </c>
      <c r="L23" s="4">
        <v>1.2</v>
      </c>
    </row>
    <row r="24" spans="1:12" ht="13.5" x14ac:dyDescent="0.25">
      <c r="A24" s="5" t="s">
        <v>20</v>
      </c>
      <c r="K24" s="5" t="s">
        <v>102</v>
      </c>
      <c r="L24" s="4">
        <v>21.3</v>
      </c>
    </row>
    <row r="25" spans="1:12" ht="13.5" x14ac:dyDescent="0.25">
      <c r="A25" s="5" t="s">
        <v>103</v>
      </c>
      <c r="K25" s="5" t="s">
        <v>104</v>
      </c>
      <c r="L25" s="4">
        <v>3</v>
      </c>
    </row>
    <row r="26" spans="1:12" ht="13.5" x14ac:dyDescent="0.25">
      <c r="A26" s="5" t="s">
        <v>9</v>
      </c>
      <c r="K26" s="6" t="s">
        <v>10</v>
      </c>
      <c r="L26" s="4">
        <v>4.8</v>
      </c>
    </row>
    <row r="27" spans="1:12" ht="13.5" x14ac:dyDescent="0.25">
      <c r="A27" s="5" t="s">
        <v>11</v>
      </c>
      <c r="K27" s="5" t="s">
        <v>105</v>
      </c>
      <c r="L27" s="4">
        <v>0.7</v>
      </c>
    </row>
    <row r="28" spans="1:12" ht="13.5" x14ac:dyDescent="0.25">
      <c r="A28" s="5" t="s">
        <v>106</v>
      </c>
      <c r="K28" s="6" t="s">
        <v>107</v>
      </c>
      <c r="L28" s="4">
        <v>1</v>
      </c>
    </row>
    <row r="29" spans="1:12" ht="13.5" x14ac:dyDescent="0.25">
      <c r="A29" s="5" t="s">
        <v>108</v>
      </c>
      <c r="K29" s="6" t="s">
        <v>109</v>
      </c>
      <c r="L29" s="4">
        <v>0.8</v>
      </c>
    </row>
    <row r="30" spans="1:12" ht="13.5" x14ac:dyDescent="0.25">
      <c r="A30" s="5" t="s">
        <v>110</v>
      </c>
      <c r="K30" s="6" t="s">
        <v>111</v>
      </c>
      <c r="L30" s="4">
        <v>1</v>
      </c>
    </row>
    <row r="31" spans="1:12" ht="13.5" x14ac:dyDescent="0.25">
      <c r="A31" s="5" t="s">
        <v>112</v>
      </c>
      <c r="K31" s="5" t="s">
        <v>113</v>
      </c>
      <c r="L31" s="4">
        <v>0.5</v>
      </c>
    </row>
    <row r="32" spans="1:12" ht="13.5" x14ac:dyDescent="0.25">
      <c r="A32" s="5" t="s">
        <v>114</v>
      </c>
      <c r="K32" s="6" t="s">
        <v>115</v>
      </c>
      <c r="L32" s="4">
        <v>306.25</v>
      </c>
    </row>
    <row r="33" spans="1:12" ht="13.5" x14ac:dyDescent="0.25">
      <c r="A33" s="5" t="s">
        <v>196</v>
      </c>
      <c r="K33" s="6" t="s">
        <v>116</v>
      </c>
      <c r="L33" s="7">
        <v>661200</v>
      </c>
    </row>
    <row r="34" spans="1:12" ht="13.5" x14ac:dyDescent="0.25">
      <c r="A34" s="5" t="s">
        <v>26</v>
      </c>
      <c r="K34" s="6" t="s">
        <v>117</v>
      </c>
      <c r="L34" s="4">
        <v>0.3</v>
      </c>
    </row>
    <row r="35" spans="1:12" ht="13.5" x14ac:dyDescent="0.25">
      <c r="A35" s="3" t="s">
        <v>118</v>
      </c>
      <c r="L35" s="4"/>
    </row>
    <row r="36" spans="1:12" ht="13.5" x14ac:dyDescent="0.25">
      <c r="A36" s="5" t="s">
        <v>119</v>
      </c>
      <c r="L36" s="4"/>
    </row>
    <row r="37" spans="1:12" ht="13.5" x14ac:dyDescent="0.25">
      <c r="A37" s="6" t="s">
        <v>136</v>
      </c>
      <c r="K37" s="6" t="s">
        <v>120</v>
      </c>
      <c r="L37" s="20">
        <f>L12*L13*L25*L21*L27*L29*1*1*1*L31*L32*POWER(10,6)/3600*(1-L34)</f>
        <v>15.00625</v>
      </c>
    </row>
    <row r="38" spans="1:12" ht="13.5" x14ac:dyDescent="0.25">
      <c r="A38" s="5" t="s">
        <v>137</v>
      </c>
      <c r="K38" s="6"/>
      <c r="L38" s="18"/>
    </row>
    <row r="39" spans="1:12" ht="13.5" x14ac:dyDescent="0.25">
      <c r="A39" s="5" t="s">
        <v>138</v>
      </c>
      <c r="K39" s="6"/>
      <c r="L39" s="18"/>
    </row>
    <row r="40" spans="1:12" ht="13.5" x14ac:dyDescent="0.25">
      <c r="A40" s="5" t="s">
        <v>139</v>
      </c>
      <c r="K40" s="6" t="s">
        <v>140</v>
      </c>
      <c r="L40" s="31">
        <v>10</v>
      </c>
    </row>
    <row r="41" spans="1:12" ht="13.5" x14ac:dyDescent="0.25">
      <c r="A41" s="5" t="s">
        <v>141</v>
      </c>
      <c r="L41" s="4"/>
    </row>
    <row r="42" spans="1:12" ht="13.5" x14ac:dyDescent="0.25">
      <c r="A42" s="6" t="s">
        <v>142</v>
      </c>
      <c r="K42" s="6" t="s">
        <v>120</v>
      </c>
      <c r="L42" s="20">
        <f>L37*L40*60/1200</f>
        <v>7.5031249999999998</v>
      </c>
    </row>
    <row r="43" spans="1:12" ht="13.5" x14ac:dyDescent="0.25">
      <c r="A43" s="5" t="s">
        <v>243</v>
      </c>
      <c r="L43" s="4"/>
    </row>
    <row r="44" spans="1:12" ht="13.5" x14ac:dyDescent="0.25">
      <c r="A44" s="6" t="s">
        <v>121</v>
      </c>
      <c r="K44" s="6" t="s">
        <v>122</v>
      </c>
      <c r="L44" s="19">
        <f>L12*L13*L23*L21*L27*L29*1*1*1*L31*L33*(1-L34)</f>
        <v>46.654271999999992</v>
      </c>
    </row>
    <row r="45" spans="1:12" ht="13.5" x14ac:dyDescent="0.25">
      <c r="A45" s="6"/>
      <c r="K45" s="6"/>
      <c r="L45" s="19"/>
    </row>
    <row r="46" spans="1:12" ht="13.5" x14ac:dyDescent="0.25">
      <c r="A46" s="3" t="s">
        <v>202</v>
      </c>
      <c r="B46" s="5"/>
      <c r="K46" s="6"/>
      <c r="L46" s="19"/>
    </row>
    <row r="47" spans="1:12" ht="13.5" x14ac:dyDescent="0.25">
      <c r="A47" s="5" t="s">
        <v>223</v>
      </c>
      <c r="K47" s="6" t="s">
        <v>91</v>
      </c>
      <c r="L47" s="21">
        <f>L7*L44</f>
        <v>18.661708799999996</v>
      </c>
    </row>
    <row r="48" spans="1:12" ht="13.5" x14ac:dyDescent="0.25">
      <c r="A48" s="5" t="s">
        <v>213</v>
      </c>
      <c r="K48" s="6" t="s">
        <v>123</v>
      </c>
      <c r="L48" s="30">
        <f>L7*L42</f>
        <v>3.0012500000000002</v>
      </c>
    </row>
    <row r="49" spans="1:12" ht="13.5" x14ac:dyDescent="0.25">
      <c r="A49" s="1"/>
      <c r="L49" s="4"/>
    </row>
    <row r="50" spans="1:12" ht="14.25" thickBot="1" x14ac:dyDescent="0.3">
      <c r="A50" s="3" t="s">
        <v>35</v>
      </c>
      <c r="L50" s="4"/>
    </row>
    <row r="51" spans="1:12" ht="27.75" thickBot="1" x14ac:dyDescent="0.3">
      <c r="A51" s="12" t="s">
        <v>36</v>
      </c>
      <c r="B51" s="13" t="s">
        <v>37</v>
      </c>
      <c r="C51" s="13" t="s">
        <v>38</v>
      </c>
      <c r="D51" s="13" t="s">
        <v>187</v>
      </c>
      <c r="L51" s="4"/>
    </row>
    <row r="52" spans="1:12" ht="153.75" thickBot="1" x14ac:dyDescent="0.3">
      <c r="A52" s="14">
        <v>2908</v>
      </c>
      <c r="B52" s="15" t="s">
        <v>189</v>
      </c>
      <c r="C52" s="17">
        <f>L48</f>
        <v>3.0012500000000002</v>
      </c>
      <c r="D52" s="23">
        <f>L47</f>
        <v>18.661708799999996</v>
      </c>
      <c r="L52" s="4"/>
    </row>
  </sheetData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22" workbookViewId="0">
      <selection activeCell="N25" sqref="N25"/>
    </sheetView>
  </sheetViews>
  <sheetFormatPr defaultRowHeight="12.75" x14ac:dyDescent="0.2"/>
  <cols>
    <col min="1" max="1" width="9.140625" style="2"/>
    <col min="2" max="2" width="19.85546875" style="2" customWidth="1"/>
    <col min="3" max="3" width="11.28515625" style="2" customWidth="1"/>
    <col min="4" max="4" width="9.140625" style="2"/>
    <col min="5" max="5" width="15" style="2" customWidth="1"/>
    <col min="6" max="6" width="8.140625" style="2" customWidth="1"/>
    <col min="7" max="10" width="9.140625" style="2" hidden="1" customWidth="1"/>
    <col min="11" max="16384" width="9.140625" style="2"/>
  </cols>
  <sheetData>
    <row r="1" spans="1:12" x14ac:dyDescent="0.2">
      <c r="A1" s="1" t="s">
        <v>183</v>
      </c>
    </row>
    <row r="2" spans="1:12" x14ac:dyDescent="0.2">
      <c r="A2" s="1" t="s">
        <v>146</v>
      </c>
    </row>
    <row r="3" spans="1:12" x14ac:dyDescent="0.2">
      <c r="A3" s="3" t="s">
        <v>1</v>
      </c>
    </row>
    <row r="4" spans="1:12" x14ac:dyDescent="0.2">
      <c r="A4" s="5" t="s">
        <v>40</v>
      </c>
    </row>
    <row r="5" spans="1:12" x14ac:dyDescent="0.2">
      <c r="A5" s="3" t="s">
        <v>92</v>
      </c>
    </row>
    <row r="6" spans="1:12" x14ac:dyDescent="0.2">
      <c r="A6" s="3" t="s">
        <v>3</v>
      </c>
    </row>
    <row r="7" spans="1:12" ht="13.5" x14ac:dyDescent="0.25">
      <c r="A7" s="5" t="s">
        <v>200</v>
      </c>
      <c r="K7" s="6" t="s">
        <v>201</v>
      </c>
      <c r="L7" s="4">
        <v>0.4</v>
      </c>
    </row>
    <row r="8" spans="1:12" ht="13.5" x14ac:dyDescent="0.25">
      <c r="A8" s="5"/>
      <c r="K8" s="6"/>
      <c r="L8" s="4"/>
    </row>
    <row r="9" spans="1:12" x14ac:dyDescent="0.2">
      <c r="A9" s="3" t="s">
        <v>224</v>
      </c>
    </row>
    <row r="10" spans="1:12" x14ac:dyDescent="0.2">
      <c r="A10" s="5" t="s">
        <v>236</v>
      </c>
    </row>
    <row r="11" spans="1:12" x14ac:dyDescent="0.2">
      <c r="A11" s="5" t="s">
        <v>237</v>
      </c>
    </row>
    <row r="12" spans="1:12" ht="13.5" x14ac:dyDescent="0.25">
      <c r="L12" s="4"/>
    </row>
    <row r="13" spans="1:12" ht="13.5" x14ac:dyDescent="0.25">
      <c r="A13" s="5" t="s">
        <v>210</v>
      </c>
      <c r="K13" s="6" t="s">
        <v>4</v>
      </c>
      <c r="L13" s="4">
        <v>1</v>
      </c>
    </row>
    <row r="14" spans="1:12" ht="13.5" x14ac:dyDescent="0.25">
      <c r="A14" s="5" t="s">
        <v>5</v>
      </c>
      <c r="K14" s="6" t="s">
        <v>6</v>
      </c>
      <c r="L14" s="4">
        <v>2</v>
      </c>
    </row>
    <row r="15" spans="1:12" ht="13.5" x14ac:dyDescent="0.25">
      <c r="A15" s="5" t="s">
        <v>7</v>
      </c>
      <c r="K15" s="6" t="s">
        <v>8</v>
      </c>
      <c r="L15" s="4">
        <v>3.1</v>
      </c>
    </row>
    <row r="16" spans="1:12" ht="13.5" x14ac:dyDescent="0.25">
      <c r="A16" s="5" t="s">
        <v>9</v>
      </c>
      <c r="K16" s="6" t="s">
        <v>10</v>
      </c>
      <c r="L16" s="4">
        <v>4.8</v>
      </c>
    </row>
    <row r="17" spans="1:12" ht="13.5" x14ac:dyDescent="0.25">
      <c r="A17" s="5" t="s">
        <v>11</v>
      </c>
      <c r="K17" s="6" t="s">
        <v>12</v>
      </c>
      <c r="L17" s="4">
        <v>0.7</v>
      </c>
    </row>
    <row r="18" spans="1:12" ht="13.5" x14ac:dyDescent="0.25">
      <c r="A18" s="3" t="s">
        <v>13</v>
      </c>
      <c r="L18" s="4"/>
    </row>
    <row r="19" spans="1:12" ht="13.5" x14ac:dyDescent="0.25">
      <c r="A19" s="5" t="s">
        <v>14</v>
      </c>
      <c r="K19" s="6" t="s">
        <v>15</v>
      </c>
      <c r="L19" s="4">
        <v>1</v>
      </c>
    </row>
    <row r="20" spans="1:12" ht="13.5" x14ac:dyDescent="0.25">
      <c r="A20" s="5" t="s">
        <v>16</v>
      </c>
      <c r="K20" s="6" t="s">
        <v>17</v>
      </c>
      <c r="L20" s="4">
        <v>2.7</v>
      </c>
    </row>
    <row r="21" spans="1:12" ht="13.5" x14ac:dyDescent="0.25">
      <c r="A21" s="5" t="s">
        <v>18</v>
      </c>
      <c r="K21" s="6" t="s">
        <v>19</v>
      </c>
      <c r="L21" s="4">
        <v>1.2</v>
      </c>
    </row>
    <row r="22" spans="1:12" ht="13.5" x14ac:dyDescent="0.25">
      <c r="A22" s="5" t="s">
        <v>20</v>
      </c>
      <c r="K22" s="6" t="s">
        <v>21</v>
      </c>
      <c r="L22" s="4">
        <v>21.3</v>
      </c>
    </row>
    <row r="23" spans="1:12" ht="13.5" x14ac:dyDescent="0.25">
      <c r="A23" s="5" t="s">
        <v>22</v>
      </c>
      <c r="K23" s="6" t="s">
        <v>23</v>
      </c>
      <c r="L23" s="4">
        <v>3</v>
      </c>
    </row>
    <row r="24" spans="1:12" ht="13.5" x14ac:dyDescent="0.25">
      <c r="A24" s="5" t="s">
        <v>235</v>
      </c>
      <c r="K24" s="6" t="s">
        <v>24</v>
      </c>
      <c r="L24" s="4">
        <v>176.25</v>
      </c>
    </row>
    <row r="25" spans="1:12" ht="13.5" x14ac:dyDescent="0.25">
      <c r="A25" s="5" t="s">
        <v>242</v>
      </c>
      <c r="K25" s="6" t="s">
        <v>25</v>
      </c>
      <c r="L25" s="7">
        <v>380000</v>
      </c>
    </row>
    <row r="26" spans="1:12" ht="13.5" x14ac:dyDescent="0.25">
      <c r="A26" s="5" t="s">
        <v>26</v>
      </c>
      <c r="K26" s="6" t="s">
        <v>27</v>
      </c>
      <c r="L26" s="4">
        <v>0.3</v>
      </c>
    </row>
    <row r="27" spans="1:12" ht="13.5" x14ac:dyDescent="0.25">
      <c r="L27" s="4"/>
    </row>
    <row r="28" spans="1:12" ht="13.5" x14ac:dyDescent="0.25">
      <c r="A28" s="8" t="s">
        <v>28</v>
      </c>
      <c r="L28" s="4"/>
    </row>
    <row r="29" spans="1:12" ht="13.5" x14ac:dyDescent="0.25">
      <c r="A29" s="8" t="s">
        <v>29</v>
      </c>
      <c r="L29" s="4"/>
    </row>
    <row r="30" spans="1:12" ht="13.5" x14ac:dyDescent="0.25">
      <c r="A30" s="8" t="s">
        <v>30</v>
      </c>
      <c r="L30" s="4"/>
    </row>
    <row r="31" spans="1:12" ht="13.5" x14ac:dyDescent="0.25">
      <c r="A31" s="9" t="s">
        <v>190</v>
      </c>
      <c r="L31" s="4"/>
    </row>
    <row r="32" spans="1:12" ht="13.5" x14ac:dyDescent="0.25">
      <c r="A32" s="5" t="s">
        <v>202</v>
      </c>
      <c r="L32" s="4"/>
    </row>
    <row r="33" spans="1:12" ht="13.5" x14ac:dyDescent="0.25">
      <c r="A33" s="5" t="s">
        <v>31</v>
      </c>
      <c r="L33" s="4"/>
    </row>
    <row r="34" spans="1:12" ht="13.5" x14ac:dyDescent="0.25">
      <c r="A34" s="6" t="s">
        <v>211</v>
      </c>
      <c r="K34" s="6" t="s">
        <v>32</v>
      </c>
      <c r="L34" s="10">
        <f>ROUND((L7*L13*L15*L24*L23*L17*(1-L26)/3600),5)</f>
        <v>8.924E-2</v>
      </c>
    </row>
    <row r="35" spans="1:12" ht="13.5" x14ac:dyDescent="0.25">
      <c r="A35" s="5" t="s">
        <v>33</v>
      </c>
      <c r="L35" s="4"/>
    </row>
    <row r="36" spans="1:12" ht="13.5" x14ac:dyDescent="0.25">
      <c r="A36" s="6" t="s">
        <v>204</v>
      </c>
      <c r="K36" s="6" t="s">
        <v>34</v>
      </c>
      <c r="L36" s="26">
        <f>L7*L15*L25*L21*L17*(1-L26)*POWER(10,-6)</f>
        <v>0.27706559999999997</v>
      </c>
    </row>
    <row r="38" spans="1:12" ht="13.5" thickBot="1" x14ac:dyDescent="0.25">
      <c r="A38" s="3" t="s">
        <v>35</v>
      </c>
    </row>
    <row r="39" spans="1:12" ht="27.75" thickBot="1" x14ac:dyDescent="0.25">
      <c r="A39" s="12" t="s">
        <v>36</v>
      </c>
      <c r="B39" s="13" t="s">
        <v>37</v>
      </c>
      <c r="C39" s="13" t="s">
        <v>38</v>
      </c>
      <c r="D39" s="13" t="s">
        <v>187</v>
      </c>
    </row>
    <row r="40" spans="1:12" ht="153.75" thickBot="1" x14ac:dyDescent="0.25">
      <c r="A40" s="14">
        <v>2908</v>
      </c>
      <c r="B40" s="15" t="s">
        <v>189</v>
      </c>
      <c r="C40" s="16">
        <f>L34</f>
        <v>8.924E-2</v>
      </c>
      <c r="D40" s="16">
        <f>L36</f>
        <v>0.27706559999999997</v>
      </c>
    </row>
    <row r="46" spans="1:12" x14ac:dyDescent="0.2">
      <c r="B46" s="5"/>
    </row>
  </sheetData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25" zoomScale="87" zoomScaleNormal="87" workbookViewId="0">
      <selection activeCell="L38" sqref="L38"/>
    </sheetView>
  </sheetViews>
  <sheetFormatPr defaultRowHeight="12.75" x14ac:dyDescent="0.2"/>
  <cols>
    <col min="1" max="1" width="9.140625" style="2"/>
    <col min="2" max="2" width="27.140625" style="2" customWidth="1"/>
    <col min="3" max="3" width="10" style="2" customWidth="1"/>
    <col min="4" max="6" width="9.140625" style="2"/>
    <col min="7" max="7" width="8" style="2" customWidth="1"/>
    <col min="8" max="10" width="9.140625" style="2" hidden="1" customWidth="1"/>
    <col min="11" max="16384" width="9.140625" style="2"/>
  </cols>
  <sheetData>
    <row r="1" spans="1:12" x14ac:dyDescent="0.2">
      <c r="A1" s="1" t="s">
        <v>184</v>
      </c>
    </row>
    <row r="2" spans="1:12" x14ac:dyDescent="0.2">
      <c r="A2" s="1" t="s">
        <v>185</v>
      </c>
    </row>
    <row r="3" spans="1:12" x14ac:dyDescent="0.2">
      <c r="A3" s="3" t="s">
        <v>1</v>
      </c>
    </row>
    <row r="4" spans="1:12" x14ac:dyDescent="0.2">
      <c r="A4" s="5" t="s">
        <v>40</v>
      </c>
    </row>
    <row r="5" spans="1:12" x14ac:dyDescent="0.2">
      <c r="A5" s="5" t="s">
        <v>41</v>
      </c>
    </row>
    <row r="6" spans="1:12" x14ac:dyDescent="0.2">
      <c r="A6" s="3" t="s">
        <v>42</v>
      </c>
    </row>
    <row r="7" spans="1:12" x14ac:dyDescent="0.2">
      <c r="A7" s="5" t="s">
        <v>43</v>
      </c>
    </row>
    <row r="8" spans="1:12" x14ac:dyDescent="0.2">
      <c r="A8" s="3" t="s">
        <v>44</v>
      </c>
    </row>
    <row r="9" spans="1:12" ht="13.5" x14ac:dyDescent="0.25">
      <c r="A9" s="5" t="s">
        <v>200</v>
      </c>
      <c r="K9" s="6" t="s">
        <v>201</v>
      </c>
      <c r="L9" s="4">
        <v>0.4</v>
      </c>
    </row>
    <row r="10" spans="1:12" ht="13.5" x14ac:dyDescent="0.25">
      <c r="A10" s="3" t="s">
        <v>45</v>
      </c>
      <c r="L10" s="4"/>
    </row>
    <row r="11" spans="1:12" ht="13.5" x14ac:dyDescent="0.25">
      <c r="A11" s="3" t="s">
        <v>132</v>
      </c>
      <c r="L11" s="4"/>
    </row>
    <row r="12" spans="1:12" ht="13.5" x14ac:dyDescent="0.25">
      <c r="A12" s="5" t="s">
        <v>46</v>
      </c>
      <c r="K12" s="6" t="s">
        <v>47</v>
      </c>
      <c r="L12" s="4">
        <v>1.9</v>
      </c>
    </row>
    <row r="13" spans="1:12" ht="13.5" x14ac:dyDescent="0.25">
      <c r="A13" s="3" t="s">
        <v>133</v>
      </c>
      <c r="L13" s="4"/>
    </row>
    <row r="14" spans="1:12" ht="13.5" x14ac:dyDescent="0.25">
      <c r="A14" s="5" t="s">
        <v>48</v>
      </c>
      <c r="K14" s="6" t="s">
        <v>49</v>
      </c>
      <c r="L14" s="4">
        <v>2</v>
      </c>
    </row>
    <row r="15" spans="1:12" ht="13.5" x14ac:dyDescent="0.25">
      <c r="A15" s="3" t="s">
        <v>251</v>
      </c>
      <c r="L15" s="4"/>
    </row>
    <row r="16" spans="1:12" ht="13.5" x14ac:dyDescent="0.25">
      <c r="A16" s="5" t="s">
        <v>50</v>
      </c>
      <c r="K16" s="6" t="s">
        <v>51</v>
      </c>
      <c r="L16" s="4">
        <v>0.1</v>
      </c>
    </row>
    <row r="17" spans="1:12" ht="13.5" x14ac:dyDescent="0.25">
      <c r="A17" s="5" t="s">
        <v>52</v>
      </c>
      <c r="K17" s="6" t="s">
        <v>53</v>
      </c>
      <c r="L17" s="7">
        <v>9</v>
      </c>
    </row>
    <row r="18" spans="1:12" ht="13.5" x14ac:dyDescent="0.25">
      <c r="A18" s="5" t="s">
        <v>54</v>
      </c>
      <c r="K18" s="6" t="s">
        <v>55</v>
      </c>
      <c r="L18" s="4">
        <v>3</v>
      </c>
    </row>
    <row r="19" spans="1:12" ht="13.5" x14ac:dyDescent="0.25">
      <c r="A19" s="5" t="s">
        <v>56</v>
      </c>
      <c r="K19" s="6" t="s">
        <v>57</v>
      </c>
      <c r="L19" s="4">
        <v>2</v>
      </c>
    </row>
    <row r="20" spans="1:12" ht="13.5" x14ac:dyDescent="0.25">
      <c r="A20" s="5" t="s">
        <v>58</v>
      </c>
      <c r="K20" s="6" t="s">
        <v>59</v>
      </c>
      <c r="L20" s="4">
        <v>0.01</v>
      </c>
    </row>
    <row r="21" spans="1:12" ht="13.5" x14ac:dyDescent="0.25">
      <c r="A21" s="5" t="s">
        <v>60</v>
      </c>
      <c r="K21" s="6" t="s">
        <v>61</v>
      </c>
      <c r="L21" s="4">
        <v>1450</v>
      </c>
    </row>
    <row r="22" spans="1:12" ht="13.5" x14ac:dyDescent="0.25">
      <c r="A22" s="5" t="s">
        <v>62</v>
      </c>
      <c r="K22" s="6" t="s">
        <v>10</v>
      </c>
      <c r="L22" s="4">
        <v>6</v>
      </c>
    </row>
    <row r="23" spans="1:12" ht="13.5" x14ac:dyDescent="0.25">
      <c r="A23" s="5" t="s">
        <v>63</v>
      </c>
      <c r="K23" s="6" t="s">
        <v>64</v>
      </c>
      <c r="L23" s="4">
        <v>0.6</v>
      </c>
    </row>
    <row r="24" spans="1:12" ht="13.5" x14ac:dyDescent="0.25">
      <c r="A24" s="5" t="s">
        <v>65</v>
      </c>
      <c r="K24" s="6" t="s">
        <v>66</v>
      </c>
      <c r="L24" s="4">
        <v>1.45</v>
      </c>
    </row>
    <row r="25" spans="1:12" ht="13.5" x14ac:dyDescent="0.25">
      <c r="A25" s="5" t="s">
        <v>67</v>
      </c>
      <c r="K25" s="6" t="s">
        <v>68</v>
      </c>
      <c r="L25" s="4">
        <v>2.7</v>
      </c>
    </row>
    <row r="26" spans="1:12" ht="13.5" x14ac:dyDescent="0.25">
      <c r="A26" s="5" t="s">
        <v>69</v>
      </c>
      <c r="K26" s="6" t="s">
        <v>70</v>
      </c>
      <c r="L26" s="4">
        <v>20</v>
      </c>
    </row>
    <row r="27" spans="1:12" ht="13.5" x14ac:dyDescent="0.25">
      <c r="A27" s="5" t="s">
        <v>71</v>
      </c>
      <c r="L27" s="4"/>
    </row>
    <row r="28" spans="1:12" ht="13.5" x14ac:dyDescent="0.25">
      <c r="A28" s="6" t="s">
        <v>72</v>
      </c>
      <c r="K28" s="6" t="s">
        <v>73</v>
      </c>
      <c r="L28" s="18">
        <f>POWER((L25*L26/3.6),0.5)</f>
        <v>3.872983346207417</v>
      </c>
    </row>
    <row r="29" spans="1:12" ht="13.5" x14ac:dyDescent="0.25">
      <c r="A29" s="5" t="s">
        <v>74</v>
      </c>
      <c r="K29" s="6" t="s">
        <v>75</v>
      </c>
      <c r="L29" s="4">
        <v>1.1299999999999999</v>
      </c>
    </row>
    <row r="30" spans="1:12" ht="13.5" x14ac:dyDescent="0.25">
      <c r="A30" s="5" t="s">
        <v>76</v>
      </c>
      <c r="K30" s="6" t="s">
        <v>77</v>
      </c>
      <c r="L30" s="4">
        <v>17.98</v>
      </c>
    </row>
    <row r="31" spans="1:12" ht="13.5" x14ac:dyDescent="0.25">
      <c r="A31" s="3" t="s">
        <v>197</v>
      </c>
      <c r="L31" s="4"/>
    </row>
    <row r="32" spans="1:12" ht="13.5" x14ac:dyDescent="0.25">
      <c r="A32" s="5" t="s">
        <v>78</v>
      </c>
      <c r="K32" s="6" t="s">
        <v>8</v>
      </c>
      <c r="L32" s="4">
        <v>2E-3</v>
      </c>
    </row>
    <row r="33" spans="1:12" ht="13.5" x14ac:dyDescent="0.25">
      <c r="A33" s="5" t="s">
        <v>79</v>
      </c>
      <c r="K33" s="6" t="s">
        <v>10</v>
      </c>
      <c r="L33" s="4">
        <v>4.8</v>
      </c>
    </row>
    <row r="34" spans="1:12" ht="13.5" x14ac:dyDescent="0.25">
      <c r="A34" s="5" t="s">
        <v>80</v>
      </c>
      <c r="K34" s="6" t="s">
        <v>81</v>
      </c>
      <c r="L34" s="4">
        <v>0.7</v>
      </c>
    </row>
    <row r="35" spans="1:12" ht="13.5" x14ac:dyDescent="0.25">
      <c r="A35" s="5" t="s">
        <v>82</v>
      </c>
      <c r="K35" s="6" t="s">
        <v>83</v>
      </c>
      <c r="L35" s="7">
        <v>130</v>
      </c>
    </row>
    <row r="36" spans="1:12" ht="13.5" x14ac:dyDescent="0.25">
      <c r="A36" s="5" t="s">
        <v>250</v>
      </c>
      <c r="K36" s="6" t="s">
        <v>85</v>
      </c>
      <c r="L36" s="7">
        <v>220</v>
      </c>
    </row>
    <row r="37" spans="1:12" ht="13.5" x14ac:dyDescent="0.25">
      <c r="A37" s="5" t="s">
        <v>245</v>
      </c>
      <c r="L37" s="7"/>
    </row>
    <row r="38" spans="1:12" ht="13.5" x14ac:dyDescent="0.25">
      <c r="A38" s="6" t="s">
        <v>86</v>
      </c>
      <c r="K38" s="6" t="s">
        <v>87</v>
      </c>
      <c r="L38" s="19">
        <f>ROUND((2*L36/24),2)</f>
        <v>18.329999999999998</v>
      </c>
    </row>
    <row r="39" spans="1:12" ht="13.5" x14ac:dyDescent="0.25">
      <c r="L39" s="4"/>
    </row>
    <row r="40" spans="1:12" ht="13.5" x14ac:dyDescent="0.25">
      <c r="A40" s="8" t="s">
        <v>28</v>
      </c>
      <c r="L40" s="4"/>
    </row>
    <row r="41" spans="1:12" ht="13.5" x14ac:dyDescent="0.25">
      <c r="A41" s="8" t="s">
        <v>29</v>
      </c>
      <c r="L41" s="4"/>
    </row>
    <row r="42" spans="1:12" ht="13.5" x14ac:dyDescent="0.25">
      <c r="A42" s="8" t="s">
        <v>30</v>
      </c>
      <c r="L42" s="4"/>
    </row>
    <row r="43" spans="1:12" ht="13.5" x14ac:dyDescent="0.25">
      <c r="A43" s="8" t="s">
        <v>190</v>
      </c>
      <c r="L43" s="4"/>
    </row>
    <row r="44" spans="1:12" ht="13.5" x14ac:dyDescent="0.25">
      <c r="A44" s="5" t="s">
        <v>88</v>
      </c>
      <c r="L44" s="4"/>
    </row>
    <row r="45" spans="1:12" ht="13.5" x14ac:dyDescent="0.25">
      <c r="A45" s="6" t="s">
        <v>207</v>
      </c>
      <c r="K45" s="5" t="s">
        <v>89</v>
      </c>
      <c r="L45" s="10">
        <f>L9*(L12*L14*L16*L23*L20*L19*L18*L21/3600+L24*L29*L34*L32*L30*L17)</f>
        <v>0.15068355920000001</v>
      </c>
    </row>
    <row r="46" spans="1:12" ht="13.5" x14ac:dyDescent="0.25">
      <c r="A46" s="5" t="s">
        <v>244</v>
      </c>
      <c r="B46" s="5"/>
      <c r="L46" s="4"/>
    </row>
    <row r="47" spans="1:12" ht="13.5" x14ac:dyDescent="0.25">
      <c r="A47" s="6" t="s">
        <v>90</v>
      </c>
      <c r="K47" s="6" t="s">
        <v>91</v>
      </c>
      <c r="L47" s="21">
        <f>0.0864*L45*(365-(L35+L38))</f>
        <v>2.8208396250890502</v>
      </c>
    </row>
    <row r="49" spans="1:4" ht="13.5" thickBot="1" x14ac:dyDescent="0.25">
      <c r="A49" s="3" t="s">
        <v>35</v>
      </c>
    </row>
    <row r="50" spans="1:4" ht="27.75" thickBot="1" x14ac:dyDescent="0.25">
      <c r="A50" s="12" t="s">
        <v>36</v>
      </c>
      <c r="B50" s="13" t="s">
        <v>37</v>
      </c>
      <c r="C50" s="13" t="s">
        <v>38</v>
      </c>
      <c r="D50" s="13" t="s">
        <v>187</v>
      </c>
    </row>
    <row r="51" spans="1:4" ht="115.5" thickBot="1" x14ac:dyDescent="0.25">
      <c r="A51" s="14">
        <v>2908</v>
      </c>
      <c r="B51" s="15" t="s">
        <v>240</v>
      </c>
      <c r="C51" s="16">
        <f>L45</f>
        <v>0.15068355920000001</v>
      </c>
      <c r="D51" s="23">
        <f>L47</f>
        <v>2.8208396250890502</v>
      </c>
    </row>
  </sheetData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topLeftCell="A25" zoomScaleNormal="100" workbookViewId="0">
      <selection activeCell="P45" sqref="P45"/>
    </sheetView>
  </sheetViews>
  <sheetFormatPr defaultRowHeight="12.75" x14ac:dyDescent="0.2"/>
  <cols>
    <col min="1" max="2" width="9.140625" style="2"/>
    <col min="3" max="3" width="10.85546875" style="2" bestFit="1" customWidth="1"/>
    <col min="4" max="4" width="9.85546875" style="2" bestFit="1" customWidth="1"/>
    <col min="5" max="10" width="9.140625" style="2"/>
    <col min="11" max="13" width="9.140625" style="2" hidden="1" customWidth="1"/>
    <col min="14" max="14" width="9.140625" style="2"/>
    <col min="15" max="15" width="9.5703125" style="2" customWidth="1"/>
    <col min="16" max="16" width="7.28515625" style="2" customWidth="1"/>
    <col min="17" max="17" width="17.42578125" style="2" customWidth="1"/>
    <col min="18" max="16384" width="9.140625" style="2"/>
  </cols>
  <sheetData>
    <row r="1" spans="1:15" x14ac:dyDescent="0.2">
      <c r="A1" s="24" t="s">
        <v>186</v>
      </c>
    </row>
    <row r="2" spans="1:15" x14ac:dyDescent="0.2">
      <c r="A2" s="24" t="s">
        <v>174</v>
      </c>
    </row>
    <row r="3" spans="1:15" x14ac:dyDescent="0.2">
      <c r="A3" s="3" t="s">
        <v>1</v>
      </c>
    </row>
    <row r="4" spans="1:15" x14ac:dyDescent="0.2">
      <c r="A4" s="5" t="s">
        <v>149</v>
      </c>
    </row>
    <row r="5" spans="1:15" x14ac:dyDescent="0.2">
      <c r="A5" s="5" t="s">
        <v>41</v>
      </c>
    </row>
    <row r="6" spans="1:15" x14ac:dyDescent="0.2">
      <c r="A6" s="3" t="s">
        <v>42</v>
      </c>
    </row>
    <row r="7" spans="1:15" x14ac:dyDescent="0.2">
      <c r="A7" s="5" t="s">
        <v>150</v>
      </c>
    </row>
    <row r="8" spans="1:15" x14ac:dyDescent="0.2">
      <c r="A8" s="3" t="s">
        <v>151</v>
      </c>
    </row>
    <row r="9" spans="1:15" ht="13.5" x14ac:dyDescent="0.25">
      <c r="A9" s="5" t="s">
        <v>200</v>
      </c>
      <c r="N9" s="6" t="s">
        <v>201</v>
      </c>
      <c r="O9" s="4">
        <v>0.4</v>
      </c>
    </row>
    <row r="10" spans="1:15" x14ac:dyDescent="0.2">
      <c r="A10" s="3" t="s">
        <v>152</v>
      </c>
    </row>
    <row r="11" spans="1:15" x14ac:dyDescent="0.2">
      <c r="A11" s="3" t="s">
        <v>153</v>
      </c>
    </row>
    <row r="12" spans="1:15" ht="13.5" x14ac:dyDescent="0.25">
      <c r="A12" s="3" t="s">
        <v>160</v>
      </c>
      <c r="O12" s="4"/>
    </row>
    <row r="13" spans="1:15" ht="13.5" x14ac:dyDescent="0.25">
      <c r="A13" s="3" t="s">
        <v>195</v>
      </c>
      <c r="O13" s="4"/>
    </row>
    <row r="14" spans="1:15" ht="13.5" x14ac:dyDescent="0.25">
      <c r="A14" s="8" t="s">
        <v>28</v>
      </c>
      <c r="O14" s="4"/>
    </row>
    <row r="15" spans="1:15" ht="13.5" x14ac:dyDescent="0.25">
      <c r="A15" s="8" t="s">
        <v>29</v>
      </c>
      <c r="O15" s="4"/>
    </row>
    <row r="16" spans="1:15" ht="13.5" x14ac:dyDescent="0.25">
      <c r="A16" s="8" t="s">
        <v>30</v>
      </c>
      <c r="O16" s="4"/>
    </row>
    <row r="17" spans="1:15" ht="13.5" x14ac:dyDescent="0.25">
      <c r="A17" s="9" t="s">
        <v>190</v>
      </c>
      <c r="O17" s="4"/>
    </row>
    <row r="18" spans="1:15" ht="13.5" x14ac:dyDescent="0.25">
      <c r="A18" s="3" t="s">
        <v>100</v>
      </c>
      <c r="O18" s="4"/>
    </row>
    <row r="19" spans="1:15" ht="13.5" x14ac:dyDescent="0.25">
      <c r="A19" s="3" t="s">
        <v>13</v>
      </c>
      <c r="O19" s="4"/>
    </row>
    <row r="20" spans="1:15" ht="13.5" x14ac:dyDescent="0.25">
      <c r="A20" s="3" t="s">
        <v>101</v>
      </c>
      <c r="O20" s="4"/>
    </row>
    <row r="21" spans="1:15" ht="13.5" x14ac:dyDescent="0.25">
      <c r="A21" s="5" t="s">
        <v>154</v>
      </c>
      <c r="N21" s="6" t="s">
        <v>155</v>
      </c>
      <c r="O21" s="4">
        <v>1</v>
      </c>
    </row>
    <row r="22" spans="1:15" ht="13.5" x14ac:dyDescent="0.25">
      <c r="A22" s="5" t="s">
        <v>16</v>
      </c>
      <c r="N22" s="6" t="s">
        <v>17</v>
      </c>
      <c r="O22" s="4">
        <v>2.7</v>
      </c>
    </row>
    <row r="23" spans="1:15" ht="13.5" x14ac:dyDescent="0.25">
      <c r="A23" s="5" t="s">
        <v>18</v>
      </c>
      <c r="N23" s="6" t="s">
        <v>19</v>
      </c>
      <c r="O23" s="4">
        <v>1.2</v>
      </c>
    </row>
    <row r="24" spans="1:15" ht="13.5" x14ac:dyDescent="0.25">
      <c r="A24" s="5" t="s">
        <v>20</v>
      </c>
      <c r="N24" s="5" t="s">
        <v>102</v>
      </c>
      <c r="O24" s="4">
        <v>21.3</v>
      </c>
    </row>
    <row r="25" spans="1:15" ht="13.5" x14ac:dyDescent="0.25">
      <c r="A25" s="5" t="s">
        <v>103</v>
      </c>
      <c r="N25" s="5" t="s">
        <v>104</v>
      </c>
      <c r="O25" s="4">
        <v>3</v>
      </c>
    </row>
    <row r="26" spans="1:15" ht="13.5" x14ac:dyDescent="0.25">
      <c r="A26" s="5" t="s">
        <v>156</v>
      </c>
      <c r="N26" s="6" t="s">
        <v>10</v>
      </c>
      <c r="O26" s="4">
        <v>4.8</v>
      </c>
    </row>
    <row r="27" spans="1:15" ht="13.5" x14ac:dyDescent="0.25">
      <c r="A27" s="5" t="s">
        <v>157</v>
      </c>
      <c r="N27" s="6" t="s">
        <v>12</v>
      </c>
      <c r="O27" s="4">
        <v>0.7</v>
      </c>
    </row>
    <row r="28" spans="1:15" ht="13.5" x14ac:dyDescent="0.25">
      <c r="A28" s="5" t="s">
        <v>161</v>
      </c>
      <c r="N28" s="6" t="s">
        <v>162</v>
      </c>
      <c r="O28" s="4">
        <v>1</v>
      </c>
    </row>
    <row r="29" spans="1:15" ht="13.5" x14ac:dyDescent="0.25">
      <c r="A29" s="5" t="s">
        <v>158</v>
      </c>
      <c r="N29" s="6" t="s">
        <v>163</v>
      </c>
      <c r="O29" s="4">
        <v>0.8</v>
      </c>
    </row>
    <row r="30" spans="1:15" ht="13.5" x14ac:dyDescent="0.25">
      <c r="A30" s="5" t="s">
        <v>164</v>
      </c>
      <c r="N30" s="6" t="s">
        <v>77</v>
      </c>
      <c r="O30" s="4">
        <v>911</v>
      </c>
    </row>
    <row r="31" spans="1:15" ht="13.5" x14ac:dyDescent="0.25">
      <c r="A31" s="5" t="s">
        <v>165</v>
      </c>
      <c r="N31" s="6" t="s">
        <v>166</v>
      </c>
      <c r="O31" s="4">
        <f>1.45</f>
        <v>1.45</v>
      </c>
    </row>
    <row r="32" spans="1:15" ht="13.5" x14ac:dyDescent="0.25">
      <c r="A32" s="5" t="s">
        <v>167</v>
      </c>
      <c r="N32" s="6" t="s">
        <v>168</v>
      </c>
      <c r="O32" s="4">
        <v>2E-3</v>
      </c>
    </row>
    <row r="33" spans="1:15" ht="13.5" x14ac:dyDescent="0.25">
      <c r="A33" s="5" t="s">
        <v>169</v>
      </c>
      <c r="N33" s="6" t="s">
        <v>83</v>
      </c>
      <c r="O33" s="7">
        <v>130</v>
      </c>
    </row>
    <row r="34" spans="1:15" ht="13.5" x14ac:dyDescent="0.25">
      <c r="A34" s="5" t="s">
        <v>252</v>
      </c>
      <c r="N34" s="6" t="s">
        <v>170</v>
      </c>
      <c r="O34" s="7">
        <v>220</v>
      </c>
    </row>
    <row r="35" spans="1:15" ht="13.5" x14ac:dyDescent="0.25">
      <c r="A35" s="5" t="s">
        <v>171</v>
      </c>
      <c r="N35" s="6" t="s">
        <v>87</v>
      </c>
      <c r="O35" s="19">
        <f>2*O34/24</f>
        <v>18.333333333333332</v>
      </c>
    </row>
    <row r="36" spans="1:15" ht="13.5" x14ac:dyDescent="0.25">
      <c r="A36" s="5" t="s">
        <v>159</v>
      </c>
      <c r="N36" s="6" t="s">
        <v>117</v>
      </c>
      <c r="O36" s="4">
        <v>0.3</v>
      </c>
    </row>
    <row r="37" spans="1:15" ht="13.5" x14ac:dyDescent="0.25">
      <c r="A37" s="5" t="s">
        <v>172</v>
      </c>
      <c r="N37" s="6" t="s">
        <v>120</v>
      </c>
      <c r="O37" s="22">
        <f>O25*O21*O27*O31*O29*O32*O30*(1-O36)</f>
        <v>3.1068743999999993</v>
      </c>
    </row>
    <row r="38" spans="1:15" ht="13.5" x14ac:dyDescent="0.25">
      <c r="A38" s="5" t="s">
        <v>248</v>
      </c>
      <c r="N38" s="6" t="s">
        <v>173</v>
      </c>
      <c r="O38" s="21">
        <f>ROUND((0.0864*O23*O21*O27*O31*O29*O32*O30*(365-(O33+O35))*(1-O36)),3)</f>
        <v>23.263999999999999</v>
      </c>
    </row>
    <row r="39" spans="1:15" ht="13.5" x14ac:dyDescent="0.25">
      <c r="A39" s="5"/>
      <c r="N39" s="6"/>
      <c r="O39" s="21"/>
    </row>
    <row r="40" spans="1:15" ht="13.5" x14ac:dyDescent="0.25">
      <c r="A40" s="3" t="s">
        <v>202</v>
      </c>
      <c r="N40" s="6"/>
      <c r="O40" s="21"/>
    </row>
    <row r="41" spans="1:15" ht="13.5" x14ac:dyDescent="0.25">
      <c r="A41" s="5" t="s">
        <v>238</v>
      </c>
      <c r="N41" s="6" t="s">
        <v>212</v>
      </c>
      <c r="O41" s="11">
        <f>O9*O38</f>
        <v>9.3056000000000001</v>
      </c>
    </row>
    <row r="42" spans="1:15" ht="13.5" x14ac:dyDescent="0.25">
      <c r="A42" s="5" t="s">
        <v>213</v>
      </c>
      <c r="N42" s="6" t="s">
        <v>123</v>
      </c>
      <c r="O42" s="33">
        <f>O9*O37</f>
        <v>1.2427497599999997</v>
      </c>
    </row>
    <row r="43" spans="1:15" ht="13.5" x14ac:dyDescent="0.25">
      <c r="O43" s="4"/>
    </row>
    <row r="44" spans="1:15" ht="14.25" thickBot="1" x14ac:dyDescent="0.3">
      <c r="A44" s="3" t="s">
        <v>35</v>
      </c>
      <c r="O44" s="4"/>
    </row>
    <row r="45" spans="1:15" ht="27.75" thickBot="1" x14ac:dyDescent="0.3">
      <c r="A45" s="12" t="s">
        <v>36</v>
      </c>
      <c r="B45" s="13" t="s">
        <v>37</v>
      </c>
      <c r="C45" s="13" t="s">
        <v>38</v>
      </c>
      <c r="D45" s="13" t="s">
        <v>187</v>
      </c>
      <c r="O45" s="4"/>
    </row>
    <row r="46" spans="1:15" ht="383.25" thickBot="1" x14ac:dyDescent="0.3">
      <c r="A46" s="14">
        <v>2908</v>
      </c>
      <c r="B46" s="15" t="s">
        <v>189</v>
      </c>
      <c r="C46" s="17">
        <f>O42</f>
        <v>1.2427497599999997</v>
      </c>
      <c r="D46" s="17">
        <f>O41</f>
        <v>9.3056000000000001</v>
      </c>
      <c r="O46" s="4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31" zoomScale="87" zoomScaleNormal="87" workbookViewId="0">
      <selection activeCell="L16" sqref="L16"/>
    </sheetView>
  </sheetViews>
  <sheetFormatPr defaultRowHeight="12.75" x14ac:dyDescent="0.2"/>
  <cols>
    <col min="1" max="1" width="9.140625" style="2"/>
    <col min="2" max="2" width="27.140625" style="2" customWidth="1"/>
    <col min="3" max="3" width="10" style="2" customWidth="1"/>
    <col min="4" max="6" width="9.140625" style="2"/>
    <col min="7" max="7" width="8" style="2" customWidth="1"/>
    <col min="8" max="10" width="9.140625" style="2" hidden="1" customWidth="1"/>
    <col min="11" max="11" width="9.140625" style="2"/>
    <col min="12" max="12" width="9.140625" style="2" customWidth="1"/>
    <col min="13" max="16384" width="9.140625" style="2"/>
  </cols>
  <sheetData>
    <row r="1" spans="1:12" x14ac:dyDescent="0.2">
      <c r="A1" s="1" t="s">
        <v>0</v>
      </c>
    </row>
    <row r="2" spans="1:12" x14ac:dyDescent="0.2">
      <c r="A2" s="1" t="s">
        <v>131</v>
      </c>
    </row>
    <row r="3" spans="1:12" x14ac:dyDescent="0.2">
      <c r="A3" s="3" t="s">
        <v>1</v>
      </c>
    </row>
    <row r="4" spans="1:12" x14ac:dyDescent="0.2">
      <c r="A4" s="5" t="s">
        <v>40</v>
      </c>
    </row>
    <row r="5" spans="1:12" x14ac:dyDescent="0.2">
      <c r="A5" s="5" t="s">
        <v>41</v>
      </c>
    </row>
    <row r="6" spans="1:12" x14ac:dyDescent="0.2">
      <c r="A6" s="3" t="s">
        <v>42</v>
      </c>
    </row>
    <row r="7" spans="1:12" x14ac:dyDescent="0.2">
      <c r="A7" s="5" t="s">
        <v>43</v>
      </c>
    </row>
    <row r="8" spans="1:12" x14ac:dyDescent="0.2">
      <c r="A8" s="3" t="s">
        <v>44</v>
      </c>
    </row>
    <row r="9" spans="1:12" ht="13.5" x14ac:dyDescent="0.25">
      <c r="A9" s="5" t="s">
        <v>200</v>
      </c>
      <c r="K9" s="6" t="s">
        <v>201</v>
      </c>
      <c r="L9" s="4">
        <v>0.4</v>
      </c>
    </row>
    <row r="10" spans="1:12" ht="13.5" x14ac:dyDescent="0.25">
      <c r="A10" s="3" t="s">
        <v>45</v>
      </c>
      <c r="L10" s="4"/>
    </row>
    <row r="11" spans="1:12" ht="13.5" x14ac:dyDescent="0.25">
      <c r="A11" s="3" t="s">
        <v>205</v>
      </c>
      <c r="L11" s="4"/>
    </row>
    <row r="12" spans="1:12" ht="13.5" x14ac:dyDescent="0.25">
      <c r="A12" s="5" t="s">
        <v>46</v>
      </c>
      <c r="K12" s="6" t="s">
        <v>47</v>
      </c>
      <c r="L12" s="4">
        <v>3</v>
      </c>
    </row>
    <row r="13" spans="1:12" ht="13.5" x14ac:dyDescent="0.25">
      <c r="A13" s="3" t="s">
        <v>133</v>
      </c>
      <c r="L13" s="4"/>
    </row>
    <row r="14" spans="1:12" ht="13.5" x14ac:dyDescent="0.25">
      <c r="A14" s="5" t="s">
        <v>48</v>
      </c>
      <c r="K14" s="6" t="s">
        <v>49</v>
      </c>
      <c r="L14" s="4">
        <v>2</v>
      </c>
    </row>
    <row r="15" spans="1:12" ht="13.5" x14ac:dyDescent="0.25">
      <c r="A15" s="3" t="s">
        <v>188</v>
      </c>
      <c r="L15" s="4"/>
    </row>
    <row r="16" spans="1:12" ht="13.5" x14ac:dyDescent="0.25">
      <c r="A16" s="5" t="s">
        <v>50</v>
      </c>
      <c r="K16" s="6" t="s">
        <v>51</v>
      </c>
      <c r="L16" s="4">
        <v>0.1</v>
      </c>
    </row>
    <row r="17" spans="1:12" ht="13.5" x14ac:dyDescent="0.25">
      <c r="A17" s="5" t="s">
        <v>52</v>
      </c>
      <c r="K17" s="6" t="s">
        <v>53</v>
      </c>
      <c r="L17" s="7">
        <v>9</v>
      </c>
    </row>
    <row r="18" spans="1:12" ht="13.5" x14ac:dyDescent="0.25">
      <c r="A18" s="5" t="s">
        <v>54</v>
      </c>
      <c r="K18" s="6" t="s">
        <v>55</v>
      </c>
      <c r="L18" s="4">
        <v>3</v>
      </c>
    </row>
    <row r="19" spans="1:12" ht="13.5" x14ac:dyDescent="0.25">
      <c r="A19" s="5" t="s">
        <v>56</v>
      </c>
      <c r="K19" s="6" t="s">
        <v>57</v>
      </c>
      <c r="L19" s="4">
        <v>4</v>
      </c>
    </row>
    <row r="20" spans="1:12" ht="13.5" x14ac:dyDescent="0.25">
      <c r="A20" s="5" t="s">
        <v>58</v>
      </c>
      <c r="K20" s="6" t="s">
        <v>59</v>
      </c>
      <c r="L20" s="4">
        <v>0.01</v>
      </c>
    </row>
    <row r="21" spans="1:12" ht="13.5" x14ac:dyDescent="0.25">
      <c r="A21" s="5" t="s">
        <v>60</v>
      </c>
      <c r="K21" s="6" t="s">
        <v>61</v>
      </c>
      <c r="L21" s="4">
        <v>1450</v>
      </c>
    </row>
    <row r="22" spans="1:12" ht="13.5" x14ac:dyDescent="0.25">
      <c r="A22" s="5" t="s">
        <v>62</v>
      </c>
      <c r="K22" s="6" t="s">
        <v>10</v>
      </c>
      <c r="L22" s="4">
        <v>6</v>
      </c>
    </row>
    <row r="23" spans="1:12" ht="13.5" x14ac:dyDescent="0.25">
      <c r="A23" s="5" t="s">
        <v>63</v>
      </c>
      <c r="K23" s="6" t="s">
        <v>64</v>
      </c>
      <c r="L23" s="4">
        <v>0.6</v>
      </c>
    </row>
    <row r="24" spans="1:12" ht="13.5" x14ac:dyDescent="0.25">
      <c r="A24" s="5" t="s">
        <v>65</v>
      </c>
      <c r="K24" s="6" t="s">
        <v>66</v>
      </c>
      <c r="L24" s="4">
        <v>1.45</v>
      </c>
    </row>
    <row r="25" spans="1:12" ht="13.5" x14ac:dyDescent="0.25">
      <c r="A25" s="5" t="s">
        <v>67</v>
      </c>
      <c r="K25" s="6" t="s">
        <v>68</v>
      </c>
      <c r="L25" s="4">
        <v>2.7</v>
      </c>
    </row>
    <row r="26" spans="1:12" ht="13.5" x14ac:dyDescent="0.25">
      <c r="A26" s="5" t="s">
        <v>69</v>
      </c>
      <c r="K26" s="6" t="s">
        <v>70</v>
      </c>
      <c r="L26" s="4">
        <v>20</v>
      </c>
    </row>
    <row r="27" spans="1:12" ht="13.5" x14ac:dyDescent="0.25">
      <c r="A27" s="5" t="s">
        <v>71</v>
      </c>
      <c r="L27" s="4"/>
    </row>
    <row r="28" spans="1:12" ht="13.5" x14ac:dyDescent="0.25">
      <c r="A28" s="6" t="s">
        <v>72</v>
      </c>
      <c r="K28" s="6" t="s">
        <v>73</v>
      </c>
      <c r="L28" s="18">
        <f>POWER((L25*L26/3.6),0.5)</f>
        <v>3.872983346207417</v>
      </c>
    </row>
    <row r="29" spans="1:12" ht="13.5" x14ac:dyDescent="0.25">
      <c r="A29" s="5" t="s">
        <v>74</v>
      </c>
      <c r="K29" s="6" t="s">
        <v>75</v>
      </c>
      <c r="L29" s="4">
        <v>1.1299999999999999</v>
      </c>
    </row>
    <row r="30" spans="1:12" ht="13.5" x14ac:dyDescent="0.25">
      <c r="A30" s="5" t="s">
        <v>76</v>
      </c>
      <c r="K30" s="6" t="s">
        <v>77</v>
      </c>
      <c r="L30" s="4">
        <v>17.98</v>
      </c>
    </row>
    <row r="31" spans="1:12" ht="13.5" x14ac:dyDescent="0.25">
      <c r="A31" s="3" t="s">
        <v>206</v>
      </c>
      <c r="L31" s="4"/>
    </row>
    <row r="32" spans="1:12" ht="13.5" x14ac:dyDescent="0.25">
      <c r="A32" s="5" t="s">
        <v>78</v>
      </c>
      <c r="K32" s="6" t="s">
        <v>8</v>
      </c>
      <c r="L32" s="4">
        <v>2E-3</v>
      </c>
    </row>
    <row r="33" spans="1:12" ht="13.5" x14ac:dyDescent="0.25">
      <c r="A33" s="5" t="s">
        <v>79</v>
      </c>
      <c r="K33" s="6" t="s">
        <v>10</v>
      </c>
      <c r="L33" s="4">
        <v>4.8</v>
      </c>
    </row>
    <row r="34" spans="1:12" ht="13.5" x14ac:dyDescent="0.25">
      <c r="A34" s="5" t="s">
        <v>80</v>
      </c>
      <c r="K34" s="6" t="s">
        <v>81</v>
      </c>
      <c r="L34" s="4">
        <v>0.7</v>
      </c>
    </row>
    <row r="35" spans="1:12" ht="13.5" x14ac:dyDescent="0.25">
      <c r="A35" s="5" t="s">
        <v>82</v>
      </c>
      <c r="K35" s="6" t="s">
        <v>83</v>
      </c>
      <c r="L35" s="7">
        <v>130</v>
      </c>
    </row>
    <row r="36" spans="1:12" ht="13.5" x14ac:dyDescent="0.25">
      <c r="A36" s="5" t="s">
        <v>84</v>
      </c>
      <c r="K36" s="6" t="s">
        <v>85</v>
      </c>
      <c r="L36" s="7">
        <v>220</v>
      </c>
    </row>
    <row r="37" spans="1:12" ht="13.5" x14ac:dyDescent="0.25">
      <c r="A37" s="5" t="s">
        <v>245</v>
      </c>
      <c r="L37" s="7"/>
    </row>
    <row r="38" spans="1:12" ht="13.5" x14ac:dyDescent="0.25">
      <c r="A38" s="6" t="s">
        <v>86</v>
      </c>
      <c r="K38" s="6" t="s">
        <v>87</v>
      </c>
      <c r="L38" s="30">
        <f>2*L36/24</f>
        <v>18.333333333333332</v>
      </c>
    </row>
    <row r="39" spans="1:12" ht="13.5" x14ac:dyDescent="0.25">
      <c r="L39" s="4"/>
    </row>
    <row r="40" spans="1:12" ht="13.5" x14ac:dyDescent="0.25">
      <c r="A40" s="8" t="s">
        <v>28</v>
      </c>
      <c r="L40" s="4"/>
    </row>
    <row r="41" spans="1:12" ht="13.5" x14ac:dyDescent="0.25">
      <c r="A41" s="8" t="s">
        <v>29</v>
      </c>
      <c r="L41" s="4"/>
    </row>
    <row r="42" spans="1:12" ht="13.5" x14ac:dyDescent="0.25">
      <c r="A42" s="8" t="s">
        <v>30</v>
      </c>
      <c r="L42" s="4"/>
    </row>
    <row r="43" spans="1:12" ht="13.5" x14ac:dyDescent="0.25">
      <c r="A43" s="8" t="s">
        <v>190</v>
      </c>
      <c r="L43" s="4"/>
    </row>
    <row r="44" spans="1:12" ht="15" x14ac:dyDescent="0.25">
      <c r="A44" s="32" t="s">
        <v>202</v>
      </c>
      <c r="L44" s="4"/>
    </row>
    <row r="45" spans="1:12" ht="13.5" x14ac:dyDescent="0.25">
      <c r="A45" s="5" t="s">
        <v>88</v>
      </c>
      <c r="L45" s="4"/>
    </row>
    <row r="46" spans="1:12" ht="13.5" x14ac:dyDescent="0.25">
      <c r="A46" s="6" t="s">
        <v>207</v>
      </c>
      <c r="B46" s="5"/>
      <c r="K46" s="5" t="s">
        <v>89</v>
      </c>
      <c r="L46" s="22">
        <f>L9*(L12*L14*L16*L23*L20*L19*L18*L21/3600+L24*L29*L34*L32*L30*L17)</f>
        <v>0.15543955920000002</v>
      </c>
    </row>
    <row r="47" spans="1:12" ht="13.5" x14ac:dyDescent="0.25">
      <c r="A47" s="5" t="s">
        <v>244</v>
      </c>
      <c r="L47" s="4"/>
    </row>
    <row r="48" spans="1:12" ht="13.5" x14ac:dyDescent="0.25">
      <c r="A48" s="6" t="s">
        <v>90</v>
      </c>
      <c r="K48" s="6" t="s">
        <v>91</v>
      </c>
      <c r="L48" s="21">
        <f>0.0864*L46*(365-(L35+L38))</f>
        <v>2.9098285482240005</v>
      </c>
    </row>
    <row r="50" spans="1:4" ht="13.5" thickBot="1" x14ac:dyDescent="0.25">
      <c r="A50" s="3" t="s">
        <v>35</v>
      </c>
    </row>
    <row r="51" spans="1:4" ht="27.75" thickBot="1" x14ac:dyDescent="0.25">
      <c r="A51" s="12" t="s">
        <v>36</v>
      </c>
      <c r="B51" s="13" t="s">
        <v>37</v>
      </c>
      <c r="C51" s="13" t="s">
        <v>38</v>
      </c>
      <c r="D51" s="13" t="s">
        <v>187</v>
      </c>
    </row>
    <row r="52" spans="1:4" ht="115.5" thickBot="1" x14ac:dyDescent="0.25">
      <c r="A52" s="14">
        <v>2908</v>
      </c>
      <c r="B52" s="15" t="s">
        <v>189</v>
      </c>
      <c r="C52" s="23">
        <f>L46</f>
        <v>0.15543955920000002</v>
      </c>
      <c r="D52" s="23">
        <f>L48</f>
        <v>2.9098285482240005</v>
      </c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topLeftCell="A85" workbookViewId="0">
      <selection activeCell="C92" sqref="C92"/>
    </sheetView>
  </sheetViews>
  <sheetFormatPr defaultRowHeight="12.75" x14ac:dyDescent="0.2"/>
  <cols>
    <col min="1" max="1" width="9.140625" style="2"/>
    <col min="2" max="2" width="19.85546875" style="2" customWidth="1"/>
    <col min="3" max="3" width="11.28515625" style="2" customWidth="1"/>
    <col min="4" max="4" width="9.140625" style="2"/>
    <col min="5" max="5" width="25.42578125" style="2" customWidth="1"/>
    <col min="6" max="6" width="1.85546875" style="2" customWidth="1"/>
    <col min="7" max="10" width="9.140625" style="2" hidden="1" customWidth="1"/>
    <col min="11" max="16384" width="9.140625" style="2"/>
  </cols>
  <sheetData>
    <row r="1" spans="1:12" x14ac:dyDescent="0.2">
      <c r="A1" s="1" t="s">
        <v>39</v>
      </c>
    </row>
    <row r="2" spans="1:12" x14ac:dyDescent="0.2">
      <c r="A2" s="1" t="s">
        <v>134</v>
      </c>
    </row>
    <row r="3" spans="1:12" x14ac:dyDescent="0.2">
      <c r="A3" s="3" t="s">
        <v>1</v>
      </c>
    </row>
    <row r="4" spans="1:12" x14ac:dyDescent="0.2">
      <c r="A4" s="5" t="s">
        <v>40</v>
      </c>
    </row>
    <row r="5" spans="1:12" x14ac:dyDescent="0.2">
      <c r="A5" s="3" t="s">
        <v>92</v>
      </c>
    </row>
    <row r="6" spans="1:12" x14ac:dyDescent="0.2">
      <c r="A6" s="3" t="s">
        <v>3</v>
      </c>
    </row>
    <row r="7" spans="1:12" ht="13.5" x14ac:dyDescent="0.25">
      <c r="A7" s="5" t="s">
        <v>200</v>
      </c>
      <c r="K7" s="6" t="s">
        <v>201</v>
      </c>
      <c r="L7" s="4">
        <v>0.4</v>
      </c>
    </row>
    <row r="8" spans="1:12" ht="13.5" x14ac:dyDescent="0.25">
      <c r="A8" s="5"/>
      <c r="K8" s="6"/>
      <c r="L8" s="4"/>
    </row>
    <row r="9" spans="1:12" x14ac:dyDescent="0.2">
      <c r="A9" s="3" t="s">
        <v>209</v>
      </c>
    </row>
    <row r="10" spans="1:12" x14ac:dyDescent="0.2">
      <c r="A10" s="5" t="s">
        <v>208</v>
      </c>
    </row>
    <row r="11" spans="1:12" x14ac:dyDescent="0.2">
      <c r="A11" s="3" t="s">
        <v>192</v>
      </c>
    </row>
    <row r="12" spans="1:12" ht="13.5" x14ac:dyDescent="0.25">
      <c r="L12" s="4"/>
    </row>
    <row r="13" spans="1:12" ht="13.5" x14ac:dyDescent="0.25">
      <c r="A13" s="5" t="s">
        <v>210</v>
      </c>
      <c r="K13" s="6" t="s">
        <v>4</v>
      </c>
      <c r="L13" s="4">
        <v>1</v>
      </c>
    </row>
    <row r="14" spans="1:12" ht="13.5" x14ac:dyDescent="0.25">
      <c r="A14" s="5" t="s">
        <v>5</v>
      </c>
      <c r="K14" s="6" t="s">
        <v>6</v>
      </c>
      <c r="L14" s="4">
        <v>2</v>
      </c>
    </row>
    <row r="15" spans="1:12" ht="13.5" x14ac:dyDescent="0.25">
      <c r="A15" s="5" t="s">
        <v>7</v>
      </c>
      <c r="K15" s="6" t="s">
        <v>8</v>
      </c>
      <c r="L15" s="4">
        <v>3.1</v>
      </c>
    </row>
    <row r="16" spans="1:12" ht="13.5" x14ac:dyDescent="0.25">
      <c r="A16" s="5" t="s">
        <v>9</v>
      </c>
      <c r="K16" s="6" t="s">
        <v>10</v>
      </c>
      <c r="L16" s="4">
        <v>4.8</v>
      </c>
    </row>
    <row r="17" spans="1:12" ht="13.5" x14ac:dyDescent="0.25">
      <c r="A17" s="5" t="s">
        <v>11</v>
      </c>
      <c r="K17" s="6" t="s">
        <v>12</v>
      </c>
      <c r="L17" s="4">
        <v>0.7</v>
      </c>
    </row>
    <row r="18" spans="1:12" ht="13.5" x14ac:dyDescent="0.25">
      <c r="A18" s="3" t="s">
        <v>241</v>
      </c>
      <c r="L18" s="4"/>
    </row>
    <row r="19" spans="1:12" ht="13.5" x14ac:dyDescent="0.25">
      <c r="A19" s="5" t="s">
        <v>14</v>
      </c>
      <c r="K19" s="6" t="s">
        <v>15</v>
      </c>
      <c r="L19" s="4">
        <v>0.5</v>
      </c>
    </row>
    <row r="20" spans="1:12" ht="13.5" x14ac:dyDescent="0.25">
      <c r="A20" s="5" t="s">
        <v>16</v>
      </c>
      <c r="K20" s="6" t="s">
        <v>17</v>
      </c>
      <c r="L20" s="4">
        <v>2.7</v>
      </c>
    </row>
    <row r="21" spans="1:12" ht="13.5" x14ac:dyDescent="0.25">
      <c r="A21" s="5" t="s">
        <v>18</v>
      </c>
      <c r="K21" s="6" t="s">
        <v>19</v>
      </c>
      <c r="L21" s="4">
        <v>1.2</v>
      </c>
    </row>
    <row r="22" spans="1:12" ht="13.5" x14ac:dyDescent="0.25">
      <c r="A22" s="5" t="s">
        <v>20</v>
      </c>
      <c r="K22" s="6" t="s">
        <v>21</v>
      </c>
      <c r="L22" s="4">
        <v>21.3</v>
      </c>
    </row>
    <row r="23" spans="1:12" ht="13.5" x14ac:dyDescent="0.25">
      <c r="A23" s="5" t="s">
        <v>22</v>
      </c>
      <c r="K23" s="6" t="s">
        <v>23</v>
      </c>
      <c r="L23" s="4">
        <v>3</v>
      </c>
    </row>
    <row r="24" spans="1:12" ht="13.5" x14ac:dyDescent="0.25">
      <c r="A24" s="5" t="s">
        <v>235</v>
      </c>
      <c r="K24" s="6" t="s">
        <v>24</v>
      </c>
      <c r="L24" s="4">
        <v>10.199999999999999</v>
      </c>
    </row>
    <row r="25" spans="1:12" ht="13.5" x14ac:dyDescent="0.25">
      <c r="A25" s="5" t="s">
        <v>242</v>
      </c>
      <c r="K25" s="6" t="s">
        <v>25</v>
      </c>
      <c r="L25" s="7">
        <v>22000</v>
      </c>
    </row>
    <row r="26" spans="1:12" ht="13.5" x14ac:dyDescent="0.25">
      <c r="A26" s="5" t="s">
        <v>26</v>
      </c>
      <c r="K26" s="6" t="s">
        <v>27</v>
      </c>
      <c r="L26" s="4">
        <v>0.3</v>
      </c>
    </row>
    <row r="27" spans="1:12" ht="13.5" x14ac:dyDescent="0.25">
      <c r="L27" s="4"/>
    </row>
    <row r="28" spans="1:12" ht="13.5" x14ac:dyDescent="0.25">
      <c r="A28" s="8" t="s">
        <v>28</v>
      </c>
      <c r="L28" s="4"/>
    </row>
    <row r="29" spans="1:12" ht="13.5" x14ac:dyDescent="0.25">
      <c r="A29" s="8" t="s">
        <v>29</v>
      </c>
      <c r="L29" s="4"/>
    </row>
    <row r="30" spans="1:12" ht="13.5" x14ac:dyDescent="0.25">
      <c r="A30" s="8" t="s">
        <v>30</v>
      </c>
      <c r="L30" s="4"/>
    </row>
    <row r="31" spans="1:12" ht="13.5" x14ac:dyDescent="0.25">
      <c r="A31" s="9" t="s">
        <v>190</v>
      </c>
      <c r="L31" s="4"/>
    </row>
    <row r="32" spans="1:12" ht="13.5" x14ac:dyDescent="0.25">
      <c r="A32" s="5" t="s">
        <v>202</v>
      </c>
      <c r="L32" s="4"/>
    </row>
    <row r="33" spans="1:12" ht="13.5" x14ac:dyDescent="0.25">
      <c r="A33" s="5" t="s">
        <v>31</v>
      </c>
      <c r="L33" s="4"/>
    </row>
    <row r="34" spans="1:12" ht="13.5" x14ac:dyDescent="0.25">
      <c r="A34" s="6" t="s">
        <v>211</v>
      </c>
      <c r="K34" s="6" t="s">
        <v>32</v>
      </c>
      <c r="L34" s="10">
        <f>ROUND((L7*L13*L15*L24*L23*L17*(1-L26)/3600),5)</f>
        <v>5.1599999999999997E-3</v>
      </c>
    </row>
    <row r="35" spans="1:12" ht="13.5" x14ac:dyDescent="0.25">
      <c r="A35" s="5" t="s">
        <v>33</v>
      </c>
      <c r="L35" s="4"/>
    </row>
    <row r="36" spans="1:12" ht="13.5" x14ac:dyDescent="0.25">
      <c r="A36" s="6" t="s">
        <v>204</v>
      </c>
      <c r="K36" s="6" t="s">
        <v>34</v>
      </c>
      <c r="L36" s="25">
        <f>L7*L15*L25*L21*L17*(1-L26)*POWER(10,-6)</f>
        <v>1.6040639999999998E-2</v>
      </c>
    </row>
    <row r="38" spans="1:12" ht="13.5" thickBot="1" x14ac:dyDescent="0.25">
      <c r="A38" s="3" t="s">
        <v>35</v>
      </c>
    </row>
    <row r="39" spans="1:12" ht="27.75" thickBot="1" x14ac:dyDescent="0.25">
      <c r="A39" s="12" t="s">
        <v>36</v>
      </c>
      <c r="B39" s="13" t="s">
        <v>37</v>
      </c>
      <c r="C39" s="13" t="s">
        <v>38</v>
      </c>
      <c r="D39" s="13" t="s">
        <v>187</v>
      </c>
    </row>
    <row r="40" spans="1:12" ht="153.75" thickBot="1" x14ac:dyDescent="0.25">
      <c r="A40" s="14">
        <v>2908</v>
      </c>
      <c r="B40" s="15" t="s">
        <v>189</v>
      </c>
      <c r="C40" s="16">
        <f>L34</f>
        <v>5.1599999999999997E-3</v>
      </c>
      <c r="D40" s="27">
        <f>L36</f>
        <v>1.6040639999999998E-2</v>
      </c>
    </row>
    <row r="41" spans="1:12" ht="13.5" x14ac:dyDescent="0.25">
      <c r="A41" s="5"/>
      <c r="K41" s="6"/>
      <c r="L41" s="4"/>
    </row>
    <row r="42" spans="1:12" ht="13.5" x14ac:dyDescent="0.25">
      <c r="A42" s="5" t="s">
        <v>93</v>
      </c>
      <c r="L42" s="4"/>
    </row>
    <row r="43" spans="1:12" ht="13.5" x14ac:dyDescent="0.25">
      <c r="A43" s="3" t="s">
        <v>94</v>
      </c>
      <c r="L43" s="4"/>
    </row>
    <row r="44" spans="1:12" ht="13.5" x14ac:dyDescent="0.25">
      <c r="A44" s="3" t="s">
        <v>95</v>
      </c>
      <c r="L44" s="4"/>
    </row>
    <row r="45" spans="1:12" ht="13.5" x14ac:dyDescent="0.25">
      <c r="A45" s="3" t="s">
        <v>191</v>
      </c>
      <c r="L45" s="4"/>
    </row>
    <row r="46" spans="1:12" ht="13.5" x14ac:dyDescent="0.25">
      <c r="A46" s="5" t="s">
        <v>96</v>
      </c>
      <c r="B46" s="5"/>
      <c r="K46" s="6" t="s">
        <v>97</v>
      </c>
      <c r="L46" s="4">
        <v>0.04</v>
      </c>
    </row>
    <row r="47" spans="1:12" ht="13.5" x14ac:dyDescent="0.25">
      <c r="A47" s="5" t="s">
        <v>98</v>
      </c>
      <c r="K47" s="6" t="s">
        <v>99</v>
      </c>
      <c r="L47" s="4">
        <v>0.02</v>
      </c>
    </row>
    <row r="48" spans="1:12" ht="13.5" x14ac:dyDescent="0.25">
      <c r="A48" s="8" t="s">
        <v>28</v>
      </c>
      <c r="L48" s="4"/>
    </row>
    <row r="49" spans="1:12" ht="13.5" x14ac:dyDescent="0.25">
      <c r="A49" s="8" t="s">
        <v>29</v>
      </c>
      <c r="L49" s="4"/>
    </row>
    <row r="50" spans="1:12" ht="13.5" x14ac:dyDescent="0.25">
      <c r="A50" s="8" t="s">
        <v>30</v>
      </c>
      <c r="L50" s="4"/>
    </row>
    <row r="51" spans="1:12" ht="13.5" x14ac:dyDescent="0.25">
      <c r="A51" s="9" t="s">
        <v>190</v>
      </c>
      <c r="L51" s="4"/>
    </row>
    <row r="52" spans="1:12" ht="13.5" x14ac:dyDescent="0.25">
      <c r="A52" s="3" t="s">
        <v>100</v>
      </c>
      <c r="L52" s="4"/>
    </row>
    <row r="53" spans="1:12" ht="13.5" x14ac:dyDescent="0.25">
      <c r="A53" s="3" t="s">
        <v>241</v>
      </c>
      <c r="L53" s="4"/>
    </row>
    <row r="54" spans="1:12" ht="13.5" x14ac:dyDescent="0.25">
      <c r="A54" s="3" t="s">
        <v>101</v>
      </c>
      <c r="L54" s="4"/>
    </row>
    <row r="55" spans="1:12" ht="13.5" x14ac:dyDescent="0.25">
      <c r="A55" s="5" t="s">
        <v>14</v>
      </c>
      <c r="K55" s="6" t="s">
        <v>15</v>
      </c>
      <c r="L55" s="4">
        <v>0.5</v>
      </c>
    </row>
    <row r="56" spans="1:12" ht="13.5" x14ac:dyDescent="0.25">
      <c r="A56" s="5" t="s">
        <v>16</v>
      </c>
      <c r="K56" s="6" t="s">
        <v>17</v>
      </c>
      <c r="L56" s="4">
        <v>2.7</v>
      </c>
    </row>
    <row r="57" spans="1:12" ht="13.5" x14ac:dyDescent="0.25">
      <c r="A57" s="5" t="s">
        <v>18</v>
      </c>
      <c r="K57" s="6" t="s">
        <v>19</v>
      </c>
      <c r="L57" s="4">
        <v>1.2</v>
      </c>
    </row>
    <row r="58" spans="1:12" ht="13.5" x14ac:dyDescent="0.25">
      <c r="A58" s="5" t="s">
        <v>20</v>
      </c>
      <c r="K58" s="5" t="s">
        <v>102</v>
      </c>
      <c r="L58" s="4">
        <v>21.3</v>
      </c>
    </row>
    <row r="59" spans="1:12" ht="13.5" x14ac:dyDescent="0.25">
      <c r="A59" s="5" t="s">
        <v>103</v>
      </c>
      <c r="K59" s="5" t="s">
        <v>104</v>
      </c>
      <c r="L59" s="4">
        <v>3</v>
      </c>
    </row>
    <row r="60" spans="1:12" ht="13.5" x14ac:dyDescent="0.25">
      <c r="A60" s="5" t="s">
        <v>9</v>
      </c>
      <c r="K60" s="6" t="s">
        <v>10</v>
      </c>
      <c r="L60" s="4">
        <v>4.8</v>
      </c>
    </row>
    <row r="61" spans="1:12" ht="13.5" x14ac:dyDescent="0.25">
      <c r="A61" s="5" t="s">
        <v>11</v>
      </c>
      <c r="K61" s="5" t="s">
        <v>105</v>
      </c>
      <c r="L61" s="4">
        <v>0.7</v>
      </c>
    </row>
    <row r="62" spans="1:12" ht="13.5" x14ac:dyDescent="0.25">
      <c r="A62" s="5" t="s">
        <v>106</v>
      </c>
      <c r="K62" s="6" t="s">
        <v>107</v>
      </c>
      <c r="L62" s="4">
        <v>1</v>
      </c>
    </row>
    <row r="63" spans="1:12" ht="13.5" x14ac:dyDescent="0.25">
      <c r="A63" s="5" t="s">
        <v>108</v>
      </c>
      <c r="K63" s="6" t="s">
        <v>109</v>
      </c>
      <c r="L63" s="4">
        <v>0.8</v>
      </c>
    </row>
    <row r="64" spans="1:12" ht="13.5" x14ac:dyDescent="0.25">
      <c r="A64" s="5" t="s">
        <v>110</v>
      </c>
      <c r="K64" s="6" t="s">
        <v>111</v>
      </c>
      <c r="L64" s="4">
        <v>1</v>
      </c>
    </row>
    <row r="65" spans="1:12" ht="13.5" x14ac:dyDescent="0.25">
      <c r="A65" s="5" t="s">
        <v>112</v>
      </c>
      <c r="K65" s="5" t="s">
        <v>113</v>
      </c>
      <c r="L65" s="4">
        <v>0.5</v>
      </c>
    </row>
    <row r="66" spans="1:12" ht="13.5" x14ac:dyDescent="0.25">
      <c r="A66" s="5" t="s">
        <v>114</v>
      </c>
      <c r="K66" s="6" t="s">
        <v>115</v>
      </c>
      <c r="L66" s="4">
        <v>10.199999999999999</v>
      </c>
    </row>
    <row r="67" spans="1:12" ht="13.5" x14ac:dyDescent="0.25">
      <c r="A67" s="5" t="s">
        <v>196</v>
      </c>
      <c r="K67" s="6" t="s">
        <v>116</v>
      </c>
      <c r="L67" s="7">
        <v>22000</v>
      </c>
    </row>
    <row r="68" spans="1:12" ht="13.5" x14ac:dyDescent="0.25">
      <c r="A68" s="5" t="s">
        <v>26</v>
      </c>
      <c r="K68" s="6" t="s">
        <v>117</v>
      </c>
      <c r="L68" s="4">
        <v>0.3</v>
      </c>
    </row>
    <row r="69" spans="1:12" ht="13.5" x14ac:dyDescent="0.25">
      <c r="A69" s="3" t="s">
        <v>135</v>
      </c>
      <c r="L69" s="4"/>
    </row>
    <row r="70" spans="1:12" ht="13.5" x14ac:dyDescent="0.25">
      <c r="A70" s="5" t="s">
        <v>119</v>
      </c>
      <c r="L70" s="4"/>
    </row>
    <row r="71" spans="1:12" ht="13.5" x14ac:dyDescent="0.25">
      <c r="A71" s="6" t="s">
        <v>136</v>
      </c>
      <c r="K71" s="6" t="s">
        <v>120</v>
      </c>
      <c r="L71" s="18">
        <f>L46*L47*L59*L55*L61*L63*1*1*1*L65*L66*POWER(10,6)/3600*(1-L68)</f>
        <v>0.66639999999999988</v>
      </c>
    </row>
    <row r="72" spans="1:12" ht="13.5" x14ac:dyDescent="0.25">
      <c r="A72" s="5" t="s">
        <v>137</v>
      </c>
      <c r="K72" s="6"/>
      <c r="L72" s="18"/>
    </row>
    <row r="73" spans="1:12" ht="13.5" x14ac:dyDescent="0.25">
      <c r="A73" s="5" t="s">
        <v>138</v>
      </c>
      <c r="K73" s="6"/>
      <c r="L73" s="18"/>
    </row>
    <row r="74" spans="1:12" ht="13.5" x14ac:dyDescent="0.25">
      <c r="A74" s="5" t="s">
        <v>139</v>
      </c>
      <c r="K74" s="6" t="s">
        <v>140</v>
      </c>
      <c r="L74" s="18">
        <v>1</v>
      </c>
    </row>
    <row r="75" spans="1:12" ht="13.5" x14ac:dyDescent="0.25">
      <c r="A75" s="5" t="s">
        <v>141</v>
      </c>
      <c r="L75" s="4"/>
    </row>
    <row r="76" spans="1:12" ht="13.5" x14ac:dyDescent="0.25">
      <c r="A76" s="6" t="s">
        <v>142</v>
      </c>
      <c r="K76" s="6" t="s">
        <v>120</v>
      </c>
      <c r="L76" s="22">
        <f>L71*L74*60/1200</f>
        <v>3.3319999999999995E-2</v>
      </c>
    </row>
    <row r="77" spans="1:12" ht="13.5" x14ac:dyDescent="0.25">
      <c r="A77" s="5" t="s">
        <v>243</v>
      </c>
      <c r="L77" s="4"/>
    </row>
    <row r="78" spans="1:12" ht="13.5" x14ac:dyDescent="0.25">
      <c r="A78" s="6" t="s">
        <v>121</v>
      </c>
      <c r="K78" s="6" t="s">
        <v>122</v>
      </c>
      <c r="L78" s="21">
        <f>ROUND((L46*L47*L57*L55*L61*L63*1*1*1*L65*L67*(1-L68)),3)</f>
        <v>2.0699999999999998</v>
      </c>
    </row>
    <row r="79" spans="1:12" ht="13.5" x14ac:dyDescent="0.25">
      <c r="A79" s="6"/>
      <c r="K79" s="6"/>
      <c r="L79" s="21"/>
    </row>
    <row r="80" spans="1:12" ht="13.5" x14ac:dyDescent="0.25">
      <c r="A80" s="5" t="s">
        <v>202</v>
      </c>
      <c r="K80" s="6"/>
      <c r="L80" s="21"/>
    </row>
    <row r="81" spans="1:12" ht="13.5" x14ac:dyDescent="0.25">
      <c r="A81" s="5" t="s">
        <v>216</v>
      </c>
      <c r="K81" s="6" t="s">
        <v>212</v>
      </c>
      <c r="L81" s="11">
        <f>L7*L78</f>
        <v>0.82799999999999996</v>
      </c>
    </row>
    <row r="82" spans="1:12" ht="13.5" x14ac:dyDescent="0.25">
      <c r="A82" s="5" t="s">
        <v>213</v>
      </c>
      <c r="K82" s="6" t="s">
        <v>32</v>
      </c>
      <c r="L82" s="11">
        <f>L7*L76</f>
        <v>1.3328E-2</v>
      </c>
    </row>
    <row r="83" spans="1:12" ht="13.5" x14ac:dyDescent="0.25">
      <c r="A83" s="5" t="s">
        <v>214</v>
      </c>
      <c r="K83" s="6" t="s">
        <v>32</v>
      </c>
      <c r="L83" s="11">
        <f>ROUND((L82),4)</f>
        <v>1.3299999999999999E-2</v>
      </c>
    </row>
    <row r="84" spans="1:12" ht="13.5" x14ac:dyDescent="0.25">
      <c r="A84" s="5" t="s">
        <v>215</v>
      </c>
      <c r="K84" s="6" t="s">
        <v>212</v>
      </c>
      <c r="L84" s="11">
        <f>L81</f>
        <v>0.82799999999999996</v>
      </c>
    </row>
    <row r="85" spans="1:12" ht="13.5" x14ac:dyDescent="0.25">
      <c r="L85" s="4"/>
    </row>
    <row r="86" spans="1:12" ht="14.25" thickBot="1" x14ac:dyDescent="0.3">
      <c r="A86" s="5" t="s">
        <v>35</v>
      </c>
      <c r="L86" s="4"/>
    </row>
    <row r="87" spans="1:12" ht="27.75" thickBot="1" x14ac:dyDescent="0.3">
      <c r="A87" s="12" t="s">
        <v>36</v>
      </c>
      <c r="B87" s="13" t="s">
        <v>37</v>
      </c>
      <c r="C87" s="13" t="s">
        <v>38</v>
      </c>
      <c r="D87" s="13" t="s">
        <v>187</v>
      </c>
      <c r="L87" s="4"/>
    </row>
    <row r="88" spans="1:12" ht="153.75" thickBot="1" x14ac:dyDescent="0.3">
      <c r="A88" s="14">
        <v>2908</v>
      </c>
      <c r="B88" s="15" t="s">
        <v>189</v>
      </c>
      <c r="C88" s="17">
        <f>L83</f>
        <v>1.3299999999999999E-2</v>
      </c>
      <c r="D88" s="17">
        <f>L84</f>
        <v>0.82799999999999996</v>
      </c>
      <c r="L88" s="4"/>
    </row>
    <row r="90" spans="1:12" ht="13.5" thickBot="1" x14ac:dyDescent="0.25">
      <c r="A90" s="5" t="s">
        <v>217</v>
      </c>
    </row>
    <row r="91" spans="1:12" ht="27.75" thickBot="1" x14ac:dyDescent="0.25">
      <c r="A91" s="12" t="s">
        <v>36</v>
      </c>
      <c r="B91" s="13" t="s">
        <v>37</v>
      </c>
      <c r="C91" s="13" t="s">
        <v>38</v>
      </c>
      <c r="D91" s="13" t="s">
        <v>187</v>
      </c>
    </row>
    <row r="92" spans="1:12" ht="153.75" thickBot="1" x14ac:dyDescent="0.25">
      <c r="A92" s="14">
        <v>2908</v>
      </c>
      <c r="B92" s="15" t="s">
        <v>189</v>
      </c>
      <c r="C92" s="16">
        <f>C88+C40</f>
        <v>1.8459999999999997E-2</v>
      </c>
      <c r="D92" s="27">
        <f>D88+D40</f>
        <v>0.84404064000000001</v>
      </c>
    </row>
  </sheetData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28" zoomScale="87" zoomScaleNormal="87" workbookViewId="0">
      <selection activeCell="M27" sqref="M27"/>
    </sheetView>
  </sheetViews>
  <sheetFormatPr defaultRowHeight="12.75" x14ac:dyDescent="0.2"/>
  <cols>
    <col min="1" max="1" width="9.140625" style="2"/>
    <col min="2" max="2" width="13.140625" style="2" customWidth="1"/>
    <col min="3" max="3" width="11.7109375" style="2" customWidth="1"/>
    <col min="4" max="4" width="12.5703125" style="2" customWidth="1"/>
    <col min="5" max="6" width="9.140625" style="2"/>
    <col min="7" max="7" width="10.7109375" style="2" customWidth="1"/>
    <col min="8" max="10" width="9.140625" style="2" hidden="1" customWidth="1"/>
    <col min="11" max="11" width="9.140625" style="2"/>
    <col min="12" max="12" width="11.42578125" style="2" customWidth="1"/>
    <col min="13" max="16384" width="9.140625" style="2"/>
  </cols>
  <sheetData>
    <row r="1" spans="1:13" x14ac:dyDescent="0.2">
      <c r="A1" s="1" t="s">
        <v>143</v>
      </c>
    </row>
    <row r="2" spans="1:13" x14ac:dyDescent="0.2">
      <c r="A2" s="1" t="s">
        <v>144</v>
      </c>
    </row>
    <row r="3" spans="1:13" x14ac:dyDescent="0.2">
      <c r="A3" s="3" t="s">
        <v>1</v>
      </c>
    </row>
    <row r="4" spans="1:13" x14ac:dyDescent="0.2">
      <c r="A4" s="3" t="s">
        <v>2</v>
      </c>
    </row>
    <row r="5" spans="1:13" x14ac:dyDescent="0.2">
      <c r="A5" s="3" t="s">
        <v>3</v>
      </c>
    </row>
    <row r="6" spans="1:13" ht="13.5" x14ac:dyDescent="0.25">
      <c r="A6" s="5" t="s">
        <v>200</v>
      </c>
      <c r="K6" s="6" t="s">
        <v>201</v>
      </c>
      <c r="L6" s="4">
        <v>0.4</v>
      </c>
    </row>
    <row r="7" spans="1:13" ht="13.5" x14ac:dyDescent="0.25">
      <c r="A7" s="3" t="s">
        <v>218</v>
      </c>
      <c r="M7" s="4"/>
    </row>
    <row r="8" spans="1:13" ht="13.5" x14ac:dyDescent="0.25">
      <c r="A8" s="3" t="s">
        <v>219</v>
      </c>
      <c r="M8" s="4"/>
    </row>
    <row r="9" spans="1:13" ht="13.5" x14ac:dyDescent="0.25">
      <c r="A9" s="3" t="s">
        <v>192</v>
      </c>
      <c r="M9" s="4"/>
    </row>
    <row r="11" spans="1:13" ht="13.5" x14ac:dyDescent="0.25">
      <c r="A11" s="5" t="s">
        <v>129</v>
      </c>
      <c r="K11" s="6" t="s">
        <v>4</v>
      </c>
      <c r="L11" s="4">
        <v>1</v>
      </c>
    </row>
    <row r="12" spans="1:13" ht="13.5" x14ac:dyDescent="0.25">
      <c r="A12" s="5" t="s">
        <v>5</v>
      </c>
      <c r="K12" s="6" t="s">
        <v>6</v>
      </c>
      <c r="L12" s="4">
        <v>2</v>
      </c>
    </row>
    <row r="13" spans="1:13" ht="13.5" x14ac:dyDescent="0.25">
      <c r="A13" s="5" t="s">
        <v>7</v>
      </c>
      <c r="K13" s="6" t="s">
        <v>8</v>
      </c>
      <c r="L13" s="4">
        <v>3.1</v>
      </c>
    </row>
    <row r="14" spans="1:13" ht="13.5" x14ac:dyDescent="0.25">
      <c r="A14" s="5" t="s">
        <v>9</v>
      </c>
      <c r="K14" s="6" t="s">
        <v>10</v>
      </c>
      <c r="L14" s="4">
        <v>4.8</v>
      </c>
    </row>
    <row r="15" spans="1:13" ht="13.5" x14ac:dyDescent="0.25">
      <c r="A15" s="5" t="s">
        <v>11</v>
      </c>
      <c r="K15" s="6" t="s">
        <v>12</v>
      </c>
      <c r="L15" s="4">
        <v>0.7</v>
      </c>
    </row>
    <row r="16" spans="1:13" ht="13.5" x14ac:dyDescent="0.25">
      <c r="A16" s="3" t="s">
        <v>241</v>
      </c>
      <c r="L16" s="4"/>
    </row>
    <row r="17" spans="1:12" ht="13.5" x14ac:dyDescent="0.25">
      <c r="A17" s="5" t="s">
        <v>14</v>
      </c>
      <c r="K17" s="6" t="s">
        <v>15</v>
      </c>
      <c r="L17" s="4">
        <v>0.5</v>
      </c>
    </row>
    <row r="18" spans="1:12" ht="13.5" x14ac:dyDescent="0.25">
      <c r="A18" s="5" t="s">
        <v>16</v>
      </c>
      <c r="K18" s="6" t="s">
        <v>17</v>
      </c>
      <c r="L18" s="4">
        <v>2.7</v>
      </c>
    </row>
    <row r="19" spans="1:12" ht="13.5" x14ac:dyDescent="0.25">
      <c r="A19" s="5" t="s">
        <v>18</v>
      </c>
      <c r="K19" s="6" t="s">
        <v>19</v>
      </c>
      <c r="L19" s="4">
        <v>1.2</v>
      </c>
    </row>
    <row r="20" spans="1:12" ht="13.5" x14ac:dyDescent="0.25">
      <c r="A20" s="5" t="s">
        <v>20</v>
      </c>
      <c r="K20" s="6" t="s">
        <v>21</v>
      </c>
      <c r="L20" s="4">
        <v>21.3</v>
      </c>
    </row>
    <row r="21" spans="1:12" ht="13.5" x14ac:dyDescent="0.25">
      <c r="A21" s="5" t="s">
        <v>22</v>
      </c>
      <c r="K21" s="6" t="s">
        <v>23</v>
      </c>
      <c r="L21" s="4">
        <v>3</v>
      </c>
    </row>
    <row r="22" spans="1:12" ht="13.5" x14ac:dyDescent="0.25">
      <c r="A22" s="5" t="s">
        <v>130</v>
      </c>
      <c r="K22" s="6" t="s">
        <v>24</v>
      </c>
      <c r="L22" s="4">
        <v>10.199999999999999</v>
      </c>
    </row>
    <row r="23" spans="1:12" ht="13.5" x14ac:dyDescent="0.25">
      <c r="A23" s="5" t="s">
        <v>247</v>
      </c>
      <c r="K23" s="6" t="s">
        <v>25</v>
      </c>
      <c r="L23" s="7">
        <v>22000</v>
      </c>
    </row>
    <row r="24" spans="1:12" ht="13.5" x14ac:dyDescent="0.25">
      <c r="A24" s="5" t="s">
        <v>26</v>
      </c>
      <c r="K24" s="6" t="s">
        <v>27</v>
      </c>
      <c r="L24" s="4">
        <v>0.3</v>
      </c>
    </row>
    <row r="25" spans="1:12" ht="13.5" x14ac:dyDescent="0.25">
      <c r="L25" s="4"/>
    </row>
    <row r="26" spans="1:12" ht="13.5" x14ac:dyDescent="0.25">
      <c r="A26" s="8" t="s">
        <v>28</v>
      </c>
      <c r="L26" s="4"/>
    </row>
    <row r="27" spans="1:12" ht="13.5" x14ac:dyDescent="0.25">
      <c r="A27" s="8" t="s">
        <v>29</v>
      </c>
      <c r="L27" s="4"/>
    </row>
    <row r="28" spans="1:12" ht="13.5" x14ac:dyDescent="0.25">
      <c r="A28" s="8" t="s">
        <v>30</v>
      </c>
      <c r="L28" s="4"/>
    </row>
    <row r="29" spans="1:12" ht="13.5" x14ac:dyDescent="0.25">
      <c r="A29" s="9" t="s">
        <v>190</v>
      </c>
      <c r="L29" s="4"/>
    </row>
    <row r="30" spans="1:12" ht="13.5" x14ac:dyDescent="0.25">
      <c r="A30" s="5" t="s">
        <v>31</v>
      </c>
      <c r="L30" s="4"/>
    </row>
    <row r="31" spans="1:12" ht="13.5" x14ac:dyDescent="0.25">
      <c r="A31" s="6" t="s">
        <v>220</v>
      </c>
      <c r="K31" s="6" t="s">
        <v>32</v>
      </c>
      <c r="L31" s="10">
        <f>L6*L11*L13*L22*L21*L15*(1-L24)/3600</f>
        <v>5.1646000000000001E-3</v>
      </c>
    </row>
    <row r="32" spans="1:12" ht="13.5" x14ac:dyDescent="0.25">
      <c r="A32" s="5" t="s">
        <v>33</v>
      </c>
      <c r="L32" s="4"/>
    </row>
    <row r="33" spans="1:12" ht="13.5" x14ac:dyDescent="0.25">
      <c r="A33" s="6" t="s">
        <v>221</v>
      </c>
      <c r="K33" s="6" t="s">
        <v>34</v>
      </c>
      <c r="L33" s="25">
        <f>L6*L13*L23*L19*L15*(1-L24)*POWER(10,-6)</f>
        <v>1.6040639999999998E-2</v>
      </c>
    </row>
    <row r="35" spans="1:12" ht="13.5" thickBot="1" x14ac:dyDescent="0.25">
      <c r="A35" s="3" t="s">
        <v>35</v>
      </c>
    </row>
    <row r="36" spans="1:12" ht="14.25" thickBot="1" x14ac:dyDescent="0.25">
      <c r="A36" s="12" t="s">
        <v>36</v>
      </c>
      <c r="B36" s="13" t="s">
        <v>37</v>
      </c>
      <c r="C36" s="13" t="s">
        <v>38</v>
      </c>
      <c r="D36" s="13" t="s">
        <v>187</v>
      </c>
    </row>
    <row r="37" spans="1:12" ht="255.75" thickBot="1" x14ac:dyDescent="0.25">
      <c r="A37" s="14">
        <v>2908</v>
      </c>
      <c r="B37" s="15" t="s">
        <v>189</v>
      </c>
      <c r="C37" s="16">
        <f>L31</f>
        <v>5.1646000000000001E-3</v>
      </c>
      <c r="D37" s="27">
        <f>L33</f>
        <v>1.6040639999999998E-2</v>
      </c>
    </row>
    <row r="46" spans="1:12" x14ac:dyDescent="0.2">
      <c r="B46" s="5"/>
    </row>
  </sheetData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37" workbookViewId="0">
      <selection activeCell="O31" sqref="O31"/>
    </sheetView>
  </sheetViews>
  <sheetFormatPr defaultRowHeight="12.75" x14ac:dyDescent="0.2"/>
  <cols>
    <col min="1" max="1" width="9.140625" style="2"/>
    <col min="2" max="2" width="19.85546875" style="2" customWidth="1"/>
    <col min="3" max="3" width="11.28515625" style="2" customWidth="1"/>
    <col min="4" max="5" width="9.140625" style="2"/>
    <col min="6" max="6" width="1.85546875" style="2" customWidth="1"/>
    <col min="7" max="10" width="9.140625" style="2" hidden="1" customWidth="1"/>
    <col min="11" max="16384" width="9.140625" style="2"/>
  </cols>
  <sheetData>
    <row r="1" spans="1:12" x14ac:dyDescent="0.2">
      <c r="A1" s="1" t="s">
        <v>176</v>
      </c>
    </row>
    <row r="2" spans="1:12" x14ac:dyDescent="0.2">
      <c r="A2" s="1" t="s">
        <v>145</v>
      </c>
    </row>
    <row r="3" spans="1:12" x14ac:dyDescent="0.2">
      <c r="A3" s="3" t="s">
        <v>1</v>
      </c>
    </row>
    <row r="4" spans="1:12" x14ac:dyDescent="0.2">
      <c r="A4" s="5" t="s">
        <v>40</v>
      </c>
    </row>
    <row r="5" spans="1:12" x14ac:dyDescent="0.2">
      <c r="A5" s="3" t="s">
        <v>92</v>
      </c>
    </row>
    <row r="6" spans="1:12" x14ac:dyDescent="0.2">
      <c r="A6" s="3" t="s">
        <v>3</v>
      </c>
    </row>
    <row r="7" spans="1:12" ht="13.5" x14ac:dyDescent="0.25">
      <c r="A7" s="5" t="s">
        <v>200</v>
      </c>
      <c r="K7" s="6" t="s">
        <v>201</v>
      </c>
      <c r="L7" s="4">
        <v>0.4</v>
      </c>
    </row>
    <row r="8" spans="1:12" ht="13.5" x14ac:dyDescent="0.25">
      <c r="A8" s="5" t="s">
        <v>93</v>
      </c>
      <c r="L8" s="4"/>
    </row>
    <row r="9" spans="1:12" ht="13.5" x14ac:dyDescent="0.25">
      <c r="A9" s="3" t="s">
        <v>94</v>
      </c>
      <c r="L9" s="4"/>
    </row>
    <row r="10" spans="1:12" ht="13.5" x14ac:dyDescent="0.25">
      <c r="A10" s="3" t="s">
        <v>95</v>
      </c>
      <c r="L10" s="4"/>
    </row>
    <row r="11" spans="1:12" ht="13.5" x14ac:dyDescent="0.25">
      <c r="A11" s="3" t="s">
        <v>222</v>
      </c>
      <c r="L11" s="4"/>
    </row>
    <row r="12" spans="1:12" ht="13.5" x14ac:dyDescent="0.25">
      <c r="A12" s="5" t="s">
        <v>96</v>
      </c>
      <c r="K12" s="6" t="s">
        <v>97</v>
      </c>
      <c r="L12" s="4">
        <v>0.04</v>
      </c>
    </row>
    <row r="13" spans="1:12" ht="13.5" x14ac:dyDescent="0.25">
      <c r="A13" s="5" t="s">
        <v>98</v>
      </c>
      <c r="K13" s="6" t="s">
        <v>99</v>
      </c>
      <c r="L13" s="4">
        <v>0.02</v>
      </c>
    </row>
    <row r="14" spans="1:12" ht="13.5" x14ac:dyDescent="0.25">
      <c r="A14" s="8" t="s">
        <v>28</v>
      </c>
      <c r="L14" s="4"/>
    </row>
    <row r="15" spans="1:12" ht="13.5" x14ac:dyDescent="0.25">
      <c r="A15" s="8" t="s">
        <v>29</v>
      </c>
      <c r="L15" s="4"/>
    </row>
    <row r="16" spans="1:12" ht="13.5" x14ac:dyDescent="0.25">
      <c r="A16" s="8" t="s">
        <v>30</v>
      </c>
      <c r="L16" s="4"/>
    </row>
    <row r="17" spans="1:12" ht="13.5" x14ac:dyDescent="0.25">
      <c r="A17" s="9" t="s">
        <v>190</v>
      </c>
      <c r="L17" s="4"/>
    </row>
    <row r="18" spans="1:12" ht="13.5" x14ac:dyDescent="0.25">
      <c r="A18" s="3" t="s">
        <v>100</v>
      </c>
      <c r="L18" s="4"/>
    </row>
    <row r="19" spans="1:12" ht="13.5" x14ac:dyDescent="0.25">
      <c r="A19" s="3" t="s">
        <v>13</v>
      </c>
      <c r="L19" s="4"/>
    </row>
    <row r="20" spans="1:12" ht="13.5" x14ac:dyDescent="0.25">
      <c r="A20" s="3" t="s">
        <v>101</v>
      </c>
      <c r="L20" s="4"/>
    </row>
    <row r="21" spans="1:12" ht="13.5" x14ac:dyDescent="0.25">
      <c r="A21" s="5" t="s">
        <v>14</v>
      </c>
      <c r="K21" s="6" t="s">
        <v>15</v>
      </c>
      <c r="L21" s="4">
        <v>1</v>
      </c>
    </row>
    <row r="22" spans="1:12" ht="13.5" x14ac:dyDescent="0.25">
      <c r="A22" s="5" t="s">
        <v>16</v>
      </c>
      <c r="K22" s="6" t="s">
        <v>17</v>
      </c>
      <c r="L22" s="4">
        <v>2.7</v>
      </c>
    </row>
    <row r="23" spans="1:12" ht="13.5" x14ac:dyDescent="0.25">
      <c r="A23" s="5" t="s">
        <v>18</v>
      </c>
      <c r="K23" s="6" t="s">
        <v>19</v>
      </c>
      <c r="L23" s="4">
        <v>1.2</v>
      </c>
    </row>
    <row r="24" spans="1:12" ht="13.5" x14ac:dyDescent="0.25">
      <c r="A24" s="5" t="s">
        <v>20</v>
      </c>
      <c r="K24" s="5" t="s">
        <v>102</v>
      </c>
      <c r="L24" s="4">
        <v>21.3</v>
      </c>
    </row>
    <row r="25" spans="1:12" ht="13.5" x14ac:dyDescent="0.25">
      <c r="A25" s="5" t="s">
        <v>103</v>
      </c>
      <c r="K25" s="5" t="s">
        <v>104</v>
      </c>
      <c r="L25" s="4">
        <v>3</v>
      </c>
    </row>
    <row r="26" spans="1:12" ht="13.5" x14ac:dyDescent="0.25">
      <c r="A26" s="5" t="s">
        <v>9</v>
      </c>
      <c r="K26" s="6" t="s">
        <v>10</v>
      </c>
      <c r="L26" s="4">
        <v>4.8</v>
      </c>
    </row>
    <row r="27" spans="1:12" ht="13.5" x14ac:dyDescent="0.25">
      <c r="A27" s="5" t="s">
        <v>11</v>
      </c>
      <c r="K27" s="5" t="s">
        <v>105</v>
      </c>
      <c r="L27" s="4">
        <v>0.7</v>
      </c>
    </row>
    <row r="28" spans="1:12" ht="13.5" x14ac:dyDescent="0.25">
      <c r="A28" s="5" t="s">
        <v>106</v>
      </c>
      <c r="K28" s="6" t="s">
        <v>107</v>
      </c>
      <c r="L28" s="4">
        <v>5</v>
      </c>
    </row>
    <row r="29" spans="1:12" ht="13.5" x14ac:dyDescent="0.25">
      <c r="A29" s="5" t="s">
        <v>108</v>
      </c>
      <c r="K29" s="6" t="s">
        <v>109</v>
      </c>
      <c r="L29" s="4">
        <v>0.6</v>
      </c>
    </row>
    <row r="30" spans="1:12" ht="13.5" x14ac:dyDescent="0.25">
      <c r="A30" s="5" t="s">
        <v>110</v>
      </c>
      <c r="K30" s="6" t="s">
        <v>111</v>
      </c>
      <c r="L30" s="4">
        <v>1.5</v>
      </c>
    </row>
    <row r="31" spans="1:12" ht="13.5" x14ac:dyDescent="0.25">
      <c r="A31" s="5" t="s">
        <v>112</v>
      </c>
      <c r="K31" s="5" t="s">
        <v>113</v>
      </c>
      <c r="L31" s="4">
        <v>0.6</v>
      </c>
    </row>
    <row r="32" spans="1:12" ht="13.5" x14ac:dyDescent="0.25">
      <c r="A32" s="5" t="s">
        <v>114</v>
      </c>
      <c r="K32" s="6" t="s">
        <v>115</v>
      </c>
      <c r="L32" s="4">
        <v>12.4</v>
      </c>
    </row>
    <row r="33" spans="1:12" ht="13.5" x14ac:dyDescent="0.25">
      <c r="A33" s="5" t="s">
        <v>196</v>
      </c>
      <c r="K33" s="6" t="s">
        <v>116</v>
      </c>
      <c r="L33" s="7">
        <v>26400</v>
      </c>
    </row>
    <row r="34" spans="1:12" ht="13.5" x14ac:dyDescent="0.25">
      <c r="A34" s="5" t="s">
        <v>26</v>
      </c>
      <c r="K34" s="6" t="s">
        <v>117</v>
      </c>
      <c r="L34" s="4">
        <v>0.3</v>
      </c>
    </row>
    <row r="35" spans="1:12" ht="13.5" x14ac:dyDescent="0.25">
      <c r="A35" s="3" t="s">
        <v>118</v>
      </c>
      <c r="L35" s="4"/>
    </row>
    <row r="36" spans="1:12" ht="13.5" x14ac:dyDescent="0.25">
      <c r="A36" s="5" t="s">
        <v>119</v>
      </c>
      <c r="L36" s="4"/>
    </row>
    <row r="37" spans="1:12" ht="13.5" x14ac:dyDescent="0.25">
      <c r="A37" s="6" t="s">
        <v>136</v>
      </c>
      <c r="K37" s="6" t="s">
        <v>120</v>
      </c>
      <c r="L37" s="18">
        <f>L12*L13*L25*L21*L27*L29*1*1*1*L31*L32*POWER(10,6)/3600*(1-L34)</f>
        <v>1.4582399999999998</v>
      </c>
    </row>
    <row r="38" spans="1:12" ht="13.5" x14ac:dyDescent="0.25">
      <c r="A38" s="5" t="s">
        <v>137</v>
      </c>
      <c r="K38" s="6"/>
      <c r="L38" s="18"/>
    </row>
    <row r="39" spans="1:12" ht="13.5" x14ac:dyDescent="0.25">
      <c r="A39" s="5" t="s">
        <v>138</v>
      </c>
      <c r="K39" s="6"/>
      <c r="L39" s="18"/>
    </row>
    <row r="40" spans="1:12" ht="13.5" x14ac:dyDescent="0.25">
      <c r="A40" s="5" t="s">
        <v>139</v>
      </c>
      <c r="K40" s="6" t="s">
        <v>140</v>
      </c>
      <c r="L40" s="18">
        <v>1</v>
      </c>
    </row>
    <row r="41" spans="1:12" ht="13.5" x14ac:dyDescent="0.25">
      <c r="A41" s="5" t="s">
        <v>141</v>
      </c>
      <c r="L41" s="4"/>
    </row>
    <row r="42" spans="1:12" ht="13.5" x14ac:dyDescent="0.25">
      <c r="A42" s="6" t="s">
        <v>142</v>
      </c>
      <c r="K42" s="6" t="s">
        <v>120</v>
      </c>
      <c r="L42" s="20">
        <f>L37*L40*60/1200</f>
        <v>7.2911999999999991E-2</v>
      </c>
    </row>
    <row r="43" spans="1:12" ht="13.5" x14ac:dyDescent="0.25">
      <c r="A43" s="5" t="s">
        <v>243</v>
      </c>
      <c r="L43" s="4"/>
    </row>
    <row r="44" spans="1:12" ht="13.5" x14ac:dyDescent="0.25">
      <c r="A44" s="6" t="s">
        <v>121</v>
      </c>
      <c r="K44" s="6" t="s">
        <v>122</v>
      </c>
      <c r="L44" s="21">
        <f>L12*L13*L23*L21*L27*L29*1*1*1*L31*L33*(1-L34)</f>
        <v>4.4706815999999989</v>
      </c>
    </row>
    <row r="45" spans="1:12" ht="13.5" x14ac:dyDescent="0.25">
      <c r="A45" s="6"/>
      <c r="K45" s="6"/>
      <c r="L45" s="21"/>
    </row>
    <row r="46" spans="1:12" ht="13.5" x14ac:dyDescent="0.25">
      <c r="A46" s="5" t="s">
        <v>202</v>
      </c>
      <c r="B46" s="5"/>
      <c r="K46" s="6"/>
      <c r="L46" s="21"/>
    </row>
    <row r="47" spans="1:12" ht="13.5" x14ac:dyDescent="0.25">
      <c r="A47" s="5" t="s">
        <v>223</v>
      </c>
      <c r="K47" s="6" t="s">
        <v>212</v>
      </c>
      <c r="L47" s="21">
        <f>L7*L44</f>
        <v>1.7882726399999997</v>
      </c>
    </row>
    <row r="48" spans="1:12" ht="13.5" x14ac:dyDescent="0.25">
      <c r="A48" s="5" t="s">
        <v>213</v>
      </c>
      <c r="K48" s="6" t="s">
        <v>123</v>
      </c>
      <c r="L48" s="21">
        <f>L7*L42</f>
        <v>2.9164799999999998E-2</v>
      </c>
    </row>
    <row r="49" spans="1:12" ht="13.5" x14ac:dyDescent="0.25">
      <c r="A49" s="1"/>
      <c r="L49" s="4"/>
    </row>
    <row r="50" spans="1:12" ht="14.25" thickBot="1" x14ac:dyDescent="0.3">
      <c r="A50" s="3" t="s">
        <v>35</v>
      </c>
      <c r="L50" s="4"/>
    </row>
    <row r="51" spans="1:12" ht="27.75" thickBot="1" x14ac:dyDescent="0.3">
      <c r="A51" s="12" t="s">
        <v>36</v>
      </c>
      <c r="B51" s="13" t="s">
        <v>37</v>
      </c>
      <c r="C51" s="13" t="s">
        <v>38</v>
      </c>
      <c r="D51" s="13" t="s">
        <v>187</v>
      </c>
      <c r="L51" s="4"/>
    </row>
    <row r="52" spans="1:12" ht="153.75" thickBot="1" x14ac:dyDescent="0.3">
      <c r="A52" s="14">
        <v>2908</v>
      </c>
      <c r="B52" s="15" t="s">
        <v>189</v>
      </c>
      <c r="C52" s="17">
        <f>L48</f>
        <v>2.9164799999999998E-2</v>
      </c>
      <c r="D52" s="23">
        <f>L47</f>
        <v>1.7882726399999997</v>
      </c>
      <c r="L52" s="4"/>
    </row>
  </sheetData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22" workbookViewId="0">
      <selection activeCell="L23" sqref="L23"/>
    </sheetView>
  </sheetViews>
  <sheetFormatPr defaultRowHeight="12.75" x14ac:dyDescent="0.2"/>
  <cols>
    <col min="1" max="1" width="9.140625" style="2"/>
    <col min="2" max="2" width="19.85546875" style="2" customWidth="1"/>
    <col min="3" max="3" width="11.28515625" style="2" customWidth="1"/>
    <col min="4" max="4" width="9.140625" style="2"/>
    <col min="5" max="5" width="14.85546875" style="2" customWidth="1"/>
    <col min="6" max="6" width="1.85546875" style="2" customWidth="1"/>
    <col min="7" max="10" width="9.140625" style="2" hidden="1" customWidth="1"/>
    <col min="11" max="16384" width="9.140625" style="2"/>
  </cols>
  <sheetData>
    <row r="1" spans="1:12" x14ac:dyDescent="0.2">
      <c r="A1" s="1" t="s">
        <v>147</v>
      </c>
    </row>
    <row r="2" spans="1:12" x14ac:dyDescent="0.2">
      <c r="A2" s="1" t="s">
        <v>146</v>
      </c>
    </row>
    <row r="3" spans="1:12" x14ac:dyDescent="0.2">
      <c r="A3" s="3" t="s">
        <v>1</v>
      </c>
    </row>
    <row r="4" spans="1:12" x14ac:dyDescent="0.2">
      <c r="A4" s="5" t="s">
        <v>40</v>
      </c>
    </row>
    <row r="5" spans="1:12" x14ac:dyDescent="0.2">
      <c r="A5" s="3" t="s">
        <v>92</v>
      </c>
    </row>
    <row r="6" spans="1:12" x14ac:dyDescent="0.2">
      <c r="A6" s="3" t="s">
        <v>3</v>
      </c>
    </row>
    <row r="7" spans="1:12" ht="13.5" x14ac:dyDescent="0.25">
      <c r="A7" s="5" t="s">
        <v>200</v>
      </c>
      <c r="K7" s="6" t="s">
        <v>201</v>
      </c>
      <c r="L7" s="4">
        <v>0.4</v>
      </c>
    </row>
    <row r="8" spans="1:12" ht="13.5" x14ac:dyDescent="0.25">
      <c r="A8" s="5"/>
      <c r="K8" s="6"/>
      <c r="L8" s="4"/>
    </row>
    <row r="9" spans="1:12" x14ac:dyDescent="0.2">
      <c r="A9" s="3" t="s">
        <v>224</v>
      </c>
    </row>
    <row r="10" spans="1:12" x14ac:dyDescent="0.2">
      <c r="A10" s="5" t="s">
        <v>225</v>
      </c>
    </row>
    <row r="11" spans="1:12" x14ac:dyDescent="0.2">
      <c r="A11" s="3" t="s">
        <v>192</v>
      </c>
    </row>
    <row r="12" spans="1:12" ht="13.5" x14ac:dyDescent="0.25">
      <c r="L12" s="4"/>
    </row>
    <row r="13" spans="1:12" ht="13.5" x14ac:dyDescent="0.25">
      <c r="A13" s="5" t="s">
        <v>210</v>
      </c>
      <c r="K13" s="6" t="s">
        <v>4</v>
      </c>
      <c r="L13" s="4">
        <v>1</v>
      </c>
    </row>
    <row r="14" spans="1:12" ht="13.5" x14ac:dyDescent="0.25">
      <c r="A14" s="5" t="s">
        <v>5</v>
      </c>
      <c r="K14" s="6" t="s">
        <v>6</v>
      </c>
      <c r="L14" s="4">
        <v>2</v>
      </c>
    </row>
    <row r="15" spans="1:12" ht="13.5" x14ac:dyDescent="0.25">
      <c r="A15" s="5" t="s">
        <v>7</v>
      </c>
      <c r="K15" s="6" t="s">
        <v>8</v>
      </c>
      <c r="L15" s="4">
        <v>3.1</v>
      </c>
    </row>
    <row r="16" spans="1:12" ht="13.5" x14ac:dyDescent="0.25">
      <c r="A16" s="5" t="s">
        <v>9</v>
      </c>
      <c r="K16" s="6" t="s">
        <v>10</v>
      </c>
      <c r="L16" s="4">
        <v>4.8</v>
      </c>
    </row>
    <row r="17" spans="1:12" ht="13.5" x14ac:dyDescent="0.25">
      <c r="A17" s="5" t="s">
        <v>11</v>
      </c>
      <c r="K17" s="6" t="s">
        <v>12</v>
      </c>
      <c r="L17" s="4">
        <v>0.7</v>
      </c>
    </row>
    <row r="18" spans="1:12" ht="13.5" x14ac:dyDescent="0.25">
      <c r="A18" s="3" t="s">
        <v>13</v>
      </c>
      <c r="L18" s="4"/>
    </row>
    <row r="19" spans="1:12" ht="13.5" x14ac:dyDescent="0.25">
      <c r="A19" s="5" t="s">
        <v>14</v>
      </c>
      <c r="K19" s="6" t="s">
        <v>15</v>
      </c>
      <c r="L19" s="4">
        <v>1</v>
      </c>
    </row>
    <row r="20" spans="1:12" ht="13.5" x14ac:dyDescent="0.25">
      <c r="A20" s="5" t="s">
        <v>16</v>
      </c>
      <c r="K20" s="6" t="s">
        <v>17</v>
      </c>
      <c r="L20" s="4">
        <v>2.7</v>
      </c>
    </row>
    <row r="21" spans="1:12" ht="13.5" x14ac:dyDescent="0.25">
      <c r="A21" s="5" t="s">
        <v>18</v>
      </c>
      <c r="K21" s="6" t="s">
        <v>19</v>
      </c>
      <c r="L21" s="4">
        <v>1.2</v>
      </c>
    </row>
    <row r="22" spans="1:12" ht="13.5" x14ac:dyDescent="0.25">
      <c r="A22" s="5" t="s">
        <v>20</v>
      </c>
      <c r="K22" s="6" t="s">
        <v>21</v>
      </c>
      <c r="L22" s="4">
        <v>21.3</v>
      </c>
    </row>
    <row r="23" spans="1:12" ht="13.5" x14ac:dyDescent="0.25">
      <c r="A23" s="5" t="s">
        <v>22</v>
      </c>
      <c r="K23" s="6" t="s">
        <v>23</v>
      </c>
      <c r="L23" s="4">
        <v>3</v>
      </c>
    </row>
    <row r="24" spans="1:12" ht="13.5" x14ac:dyDescent="0.25">
      <c r="A24" s="5" t="s">
        <v>235</v>
      </c>
      <c r="K24" s="6" t="s">
        <v>24</v>
      </c>
      <c r="L24" s="4">
        <v>10.199999999999999</v>
      </c>
    </row>
    <row r="25" spans="1:12" ht="13.5" x14ac:dyDescent="0.25">
      <c r="A25" s="5" t="s">
        <v>242</v>
      </c>
      <c r="K25" s="6" t="s">
        <v>25</v>
      </c>
      <c r="L25" s="7">
        <v>22000</v>
      </c>
    </row>
    <row r="26" spans="1:12" ht="13.5" x14ac:dyDescent="0.25">
      <c r="A26" s="5" t="s">
        <v>26</v>
      </c>
      <c r="K26" s="6" t="s">
        <v>27</v>
      </c>
      <c r="L26" s="4">
        <v>0.3</v>
      </c>
    </row>
    <row r="27" spans="1:12" ht="13.5" x14ac:dyDescent="0.25">
      <c r="L27" s="4"/>
    </row>
    <row r="28" spans="1:12" ht="13.5" x14ac:dyDescent="0.25">
      <c r="A28" s="8" t="s">
        <v>28</v>
      </c>
      <c r="L28" s="4"/>
    </row>
    <row r="29" spans="1:12" ht="13.5" x14ac:dyDescent="0.25">
      <c r="A29" s="8" t="s">
        <v>29</v>
      </c>
      <c r="L29" s="4"/>
    </row>
    <row r="30" spans="1:12" ht="13.5" x14ac:dyDescent="0.25">
      <c r="A30" s="8" t="s">
        <v>30</v>
      </c>
      <c r="L30" s="4"/>
    </row>
    <row r="31" spans="1:12" ht="13.5" x14ac:dyDescent="0.25">
      <c r="A31" s="9" t="s">
        <v>190</v>
      </c>
      <c r="L31" s="4"/>
    </row>
    <row r="32" spans="1:12" ht="13.5" x14ac:dyDescent="0.25">
      <c r="A32" s="5" t="s">
        <v>202</v>
      </c>
      <c r="L32" s="4"/>
    </row>
    <row r="33" spans="1:12" ht="13.5" x14ac:dyDescent="0.25">
      <c r="A33" s="5" t="s">
        <v>31</v>
      </c>
      <c r="L33" s="4"/>
    </row>
    <row r="34" spans="1:12" ht="13.5" x14ac:dyDescent="0.25">
      <c r="A34" s="6" t="s">
        <v>211</v>
      </c>
      <c r="K34" s="6" t="s">
        <v>32</v>
      </c>
      <c r="L34" s="10">
        <f>ROUND((L7*L13*L15*L24*L23*L17*(1-L26)/3600),5)</f>
        <v>5.1599999999999997E-3</v>
      </c>
    </row>
    <row r="35" spans="1:12" ht="13.5" x14ac:dyDescent="0.25">
      <c r="A35" s="5" t="s">
        <v>33</v>
      </c>
      <c r="L35" s="4"/>
    </row>
    <row r="36" spans="1:12" ht="13.5" x14ac:dyDescent="0.25">
      <c r="A36" s="6" t="s">
        <v>204</v>
      </c>
      <c r="K36" s="6" t="s">
        <v>34</v>
      </c>
      <c r="L36" s="25">
        <f>L7*L15*L25*L21*L17*(1-L26)*POWER(10,-6)</f>
        <v>1.6040639999999998E-2</v>
      </c>
    </row>
    <row r="38" spans="1:12" ht="13.5" thickBot="1" x14ac:dyDescent="0.25">
      <c r="A38" s="3" t="s">
        <v>35</v>
      </c>
    </row>
    <row r="39" spans="1:12" ht="27.75" thickBot="1" x14ac:dyDescent="0.25">
      <c r="A39" s="12" t="s">
        <v>36</v>
      </c>
      <c r="B39" s="13" t="s">
        <v>37</v>
      </c>
      <c r="C39" s="13" t="s">
        <v>38</v>
      </c>
      <c r="D39" s="13" t="s">
        <v>187</v>
      </c>
    </row>
    <row r="40" spans="1:12" ht="153.75" thickBot="1" x14ac:dyDescent="0.25">
      <c r="A40" s="14">
        <v>2908</v>
      </c>
      <c r="B40" s="15" t="s">
        <v>189</v>
      </c>
      <c r="C40" s="16">
        <f>L34</f>
        <v>5.1599999999999997E-3</v>
      </c>
      <c r="D40" s="27">
        <f>L36</f>
        <v>1.6040639999999998E-2</v>
      </c>
    </row>
    <row r="46" spans="1:12" x14ac:dyDescent="0.2">
      <c r="B46" s="5"/>
    </row>
  </sheetData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opLeftCell="A28" zoomScale="80" zoomScaleNormal="80" workbookViewId="0">
      <selection activeCell="H45" sqref="H45"/>
    </sheetView>
  </sheetViews>
  <sheetFormatPr defaultRowHeight="12.75" x14ac:dyDescent="0.2"/>
  <cols>
    <col min="1" max="2" width="9.140625" style="2"/>
    <col min="3" max="3" width="10.85546875" style="2" bestFit="1" customWidth="1"/>
    <col min="4" max="4" width="9.85546875" style="2" bestFit="1" customWidth="1"/>
    <col min="5" max="9" width="9.140625" style="2"/>
    <col min="10" max="10" width="6.85546875" style="2" customWidth="1"/>
    <col min="11" max="11" width="4.42578125" style="2" hidden="1" customWidth="1"/>
    <col min="12" max="12" width="7.7109375" style="2" hidden="1" customWidth="1"/>
    <col min="13" max="13" width="9.5703125" style="2" hidden="1" customWidth="1"/>
    <col min="14" max="14" width="9.140625" style="2"/>
    <col min="15" max="15" width="11.140625" style="2" customWidth="1"/>
    <col min="16" max="16" width="7.28515625" style="2" customWidth="1"/>
    <col min="17" max="17" width="17.42578125" style="2" customWidth="1"/>
    <col min="18" max="16384" width="9.140625" style="2"/>
  </cols>
  <sheetData>
    <row r="1" spans="1:15" x14ac:dyDescent="0.2">
      <c r="A1" s="24" t="s">
        <v>177</v>
      </c>
    </row>
    <row r="2" spans="1:15" x14ac:dyDescent="0.2">
      <c r="A2" s="24" t="s">
        <v>174</v>
      </c>
    </row>
    <row r="3" spans="1:15" x14ac:dyDescent="0.2">
      <c r="A3" s="3" t="s">
        <v>1</v>
      </c>
    </row>
    <row r="4" spans="1:15" x14ac:dyDescent="0.2">
      <c r="A4" s="5" t="s">
        <v>149</v>
      </c>
    </row>
    <row r="5" spans="1:15" x14ac:dyDescent="0.2">
      <c r="A5" s="5" t="s">
        <v>41</v>
      </c>
    </row>
    <row r="6" spans="1:15" x14ac:dyDescent="0.2">
      <c r="A6" s="3" t="s">
        <v>42</v>
      </c>
    </row>
    <row r="7" spans="1:15" x14ac:dyDescent="0.2">
      <c r="A7" s="5" t="s">
        <v>150</v>
      </c>
    </row>
    <row r="8" spans="1:15" x14ac:dyDescent="0.2">
      <c r="A8" s="3" t="s">
        <v>151</v>
      </c>
    </row>
    <row r="9" spans="1:15" ht="13.5" x14ac:dyDescent="0.25">
      <c r="A9" s="5" t="s">
        <v>200</v>
      </c>
      <c r="N9" s="6" t="s">
        <v>201</v>
      </c>
      <c r="O9" s="4">
        <v>0.4</v>
      </c>
    </row>
    <row r="10" spans="1:15" x14ac:dyDescent="0.2">
      <c r="A10" s="3" t="s">
        <v>152</v>
      </c>
    </row>
    <row r="11" spans="1:15" x14ac:dyDescent="0.2">
      <c r="A11" s="3" t="s">
        <v>153</v>
      </c>
    </row>
    <row r="12" spans="1:15" ht="13.5" x14ac:dyDescent="0.25">
      <c r="A12" s="3" t="s">
        <v>160</v>
      </c>
      <c r="O12" s="4"/>
    </row>
    <row r="13" spans="1:15" ht="13.5" x14ac:dyDescent="0.25">
      <c r="A13" s="3" t="s">
        <v>191</v>
      </c>
      <c r="O13" s="4"/>
    </row>
    <row r="14" spans="1:15" ht="13.5" x14ac:dyDescent="0.25">
      <c r="A14" s="8" t="s">
        <v>28</v>
      </c>
      <c r="O14" s="4"/>
    </row>
    <row r="15" spans="1:15" ht="13.5" x14ac:dyDescent="0.25">
      <c r="A15" s="8" t="s">
        <v>29</v>
      </c>
      <c r="O15" s="4"/>
    </row>
    <row r="16" spans="1:15" ht="13.5" x14ac:dyDescent="0.25">
      <c r="A16" s="8" t="s">
        <v>30</v>
      </c>
      <c r="O16" s="4"/>
    </row>
    <row r="17" spans="1:15" ht="13.5" x14ac:dyDescent="0.25">
      <c r="A17" s="9" t="s">
        <v>190</v>
      </c>
      <c r="O17" s="4"/>
    </row>
    <row r="18" spans="1:15" ht="13.5" x14ac:dyDescent="0.25">
      <c r="A18" s="3" t="s">
        <v>100</v>
      </c>
      <c r="O18" s="4"/>
    </row>
    <row r="19" spans="1:15" ht="13.5" x14ac:dyDescent="0.25">
      <c r="A19" s="3" t="s">
        <v>226</v>
      </c>
      <c r="O19" s="4"/>
    </row>
    <row r="20" spans="1:15" ht="13.5" x14ac:dyDescent="0.25">
      <c r="A20" s="3" t="s">
        <v>101</v>
      </c>
      <c r="O20" s="4"/>
    </row>
    <row r="21" spans="1:15" ht="13.5" x14ac:dyDescent="0.25">
      <c r="A21" s="5" t="s">
        <v>154</v>
      </c>
      <c r="N21" s="6" t="s">
        <v>155</v>
      </c>
      <c r="O21" s="4">
        <v>5.0000000000000001E-3</v>
      </c>
    </row>
    <row r="22" spans="1:15" ht="15" x14ac:dyDescent="0.25">
      <c r="A22" s="32" t="s">
        <v>227</v>
      </c>
      <c r="N22" s="6"/>
      <c r="O22" s="4"/>
    </row>
    <row r="23" spans="1:15" ht="13.5" x14ac:dyDescent="0.25">
      <c r="A23" s="5" t="s">
        <v>18</v>
      </c>
      <c r="N23" s="6" t="s">
        <v>19</v>
      </c>
      <c r="O23" s="4">
        <v>1.2</v>
      </c>
    </row>
    <row r="24" spans="1:15" ht="13.5" x14ac:dyDescent="0.25">
      <c r="A24" s="5" t="s">
        <v>103</v>
      </c>
      <c r="N24" s="5" t="s">
        <v>104</v>
      </c>
      <c r="O24" s="4">
        <v>3</v>
      </c>
    </row>
    <row r="25" spans="1:15" ht="13.5" x14ac:dyDescent="0.25">
      <c r="A25" s="5" t="s">
        <v>156</v>
      </c>
      <c r="N25" s="6" t="s">
        <v>10</v>
      </c>
      <c r="O25" s="4">
        <v>4.8</v>
      </c>
    </row>
    <row r="26" spans="1:15" ht="13.5" x14ac:dyDescent="0.25">
      <c r="A26" s="5" t="s">
        <v>157</v>
      </c>
      <c r="N26" s="6" t="s">
        <v>12</v>
      </c>
      <c r="O26" s="4">
        <v>0.7</v>
      </c>
    </row>
    <row r="27" spans="1:15" ht="13.5" x14ac:dyDescent="0.25">
      <c r="A27" s="5" t="s">
        <v>161</v>
      </c>
      <c r="N27" s="6" t="s">
        <v>162</v>
      </c>
      <c r="O27" s="4">
        <v>5</v>
      </c>
    </row>
    <row r="28" spans="1:15" ht="13.5" x14ac:dyDescent="0.25">
      <c r="A28" s="5" t="s">
        <v>158</v>
      </c>
      <c r="N28" s="6" t="s">
        <v>163</v>
      </c>
      <c r="O28" s="4">
        <v>0.6</v>
      </c>
    </row>
    <row r="29" spans="1:15" ht="13.5" x14ac:dyDescent="0.25">
      <c r="A29" s="5" t="s">
        <v>164</v>
      </c>
      <c r="N29" s="6" t="s">
        <v>77</v>
      </c>
      <c r="O29" s="4">
        <v>30000</v>
      </c>
    </row>
    <row r="30" spans="1:15" ht="13.5" x14ac:dyDescent="0.25">
      <c r="A30" s="5" t="s">
        <v>165</v>
      </c>
      <c r="N30" s="6" t="s">
        <v>166</v>
      </c>
      <c r="O30" s="4">
        <f>1.45</f>
        <v>1.45</v>
      </c>
    </row>
    <row r="31" spans="1:15" ht="13.5" x14ac:dyDescent="0.25">
      <c r="A31" s="5" t="s">
        <v>167</v>
      </c>
      <c r="N31" s="6" t="s">
        <v>168</v>
      </c>
      <c r="O31" s="4">
        <v>2E-3</v>
      </c>
    </row>
    <row r="32" spans="1:15" ht="13.5" x14ac:dyDescent="0.25">
      <c r="A32" s="5" t="s">
        <v>169</v>
      </c>
      <c r="N32" s="6" t="s">
        <v>83</v>
      </c>
      <c r="O32" s="7">
        <v>130</v>
      </c>
    </row>
    <row r="33" spans="1:15" ht="13.5" x14ac:dyDescent="0.25">
      <c r="A33" s="5" t="s">
        <v>249</v>
      </c>
      <c r="N33" s="6" t="s">
        <v>170</v>
      </c>
      <c r="O33" s="7">
        <v>220</v>
      </c>
    </row>
    <row r="34" spans="1:15" ht="13.5" x14ac:dyDescent="0.25">
      <c r="A34" s="5" t="s">
        <v>171</v>
      </c>
      <c r="N34" s="6" t="s">
        <v>87</v>
      </c>
      <c r="O34" s="19">
        <f>2*O33/24</f>
        <v>18.333333333333332</v>
      </c>
    </row>
    <row r="35" spans="1:15" ht="13.5" x14ac:dyDescent="0.25">
      <c r="A35" s="5" t="s">
        <v>159</v>
      </c>
      <c r="N35" s="6" t="s">
        <v>117</v>
      </c>
      <c r="O35" s="4">
        <v>0</v>
      </c>
    </row>
    <row r="36" spans="1:15" ht="13.5" x14ac:dyDescent="0.25">
      <c r="A36" s="5" t="s">
        <v>172</v>
      </c>
      <c r="N36" s="6" t="s">
        <v>120</v>
      </c>
      <c r="O36" s="20">
        <f>ROUND((O24*O21*O26*O30*O28*O31*O29*(1-O35)),4)</f>
        <v>0.54810000000000003</v>
      </c>
    </row>
    <row r="37" spans="1:15" ht="13.5" x14ac:dyDescent="0.25">
      <c r="A37" s="5" t="s">
        <v>248</v>
      </c>
      <c r="N37" s="6" t="s">
        <v>173</v>
      </c>
      <c r="O37" s="21">
        <f>ROUND((0.0864*O23*O21*O26*O30*O28*O31*O29*(365-(O32+O34))*(1-O35)),3)</f>
        <v>4.1040000000000001</v>
      </c>
    </row>
    <row r="38" spans="1:15" ht="13.5" x14ac:dyDescent="0.25">
      <c r="A38" s="5"/>
      <c r="N38" s="6"/>
      <c r="O38" s="21"/>
    </row>
    <row r="39" spans="1:15" ht="15" x14ac:dyDescent="0.25">
      <c r="A39" s="32" t="s">
        <v>202</v>
      </c>
      <c r="N39" s="6"/>
      <c r="O39" s="21"/>
    </row>
    <row r="40" spans="1:15" ht="13.5" x14ac:dyDescent="0.25">
      <c r="A40" s="5"/>
      <c r="N40" s="6"/>
      <c r="O40" s="21"/>
    </row>
    <row r="41" spans="1:15" ht="13.5" x14ac:dyDescent="0.25">
      <c r="A41" s="5" t="s">
        <v>223</v>
      </c>
      <c r="N41" s="6" t="s">
        <v>212</v>
      </c>
      <c r="O41" s="11">
        <f>O9*O37</f>
        <v>1.6416000000000002</v>
      </c>
    </row>
    <row r="42" spans="1:15" ht="13.5" x14ac:dyDescent="0.25">
      <c r="A42" s="5" t="s">
        <v>213</v>
      </c>
      <c r="N42" s="6" t="s">
        <v>123</v>
      </c>
      <c r="O42" s="4">
        <f>O9*O36</f>
        <v>0.21924000000000002</v>
      </c>
    </row>
    <row r="43" spans="1:15" ht="14.25" thickBot="1" x14ac:dyDescent="0.3">
      <c r="A43" s="3" t="s">
        <v>35</v>
      </c>
      <c r="O43" s="4"/>
    </row>
    <row r="44" spans="1:15" ht="27.75" thickBot="1" x14ac:dyDescent="0.3">
      <c r="A44" s="12" t="s">
        <v>36</v>
      </c>
      <c r="B44" s="13" t="s">
        <v>37</v>
      </c>
      <c r="C44" s="13" t="s">
        <v>38</v>
      </c>
      <c r="D44" s="13" t="s">
        <v>187</v>
      </c>
      <c r="O44" s="4"/>
    </row>
    <row r="45" spans="1:15" ht="383.25" thickBot="1" x14ac:dyDescent="0.3">
      <c r="A45" s="14">
        <v>2908</v>
      </c>
      <c r="B45" s="15" t="s">
        <v>189</v>
      </c>
      <c r="C45" s="16">
        <f>O42</f>
        <v>0.21924000000000002</v>
      </c>
      <c r="D45" s="17">
        <f>O41</f>
        <v>1.6416000000000002</v>
      </c>
      <c r="O45" s="4"/>
    </row>
    <row r="46" spans="1:15" x14ac:dyDescent="0.2">
      <c r="B46" s="5"/>
    </row>
  </sheetData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31" zoomScale="87" zoomScaleNormal="87" workbookViewId="0">
      <selection activeCell="N42" sqref="N42"/>
    </sheetView>
  </sheetViews>
  <sheetFormatPr defaultRowHeight="12.75" x14ac:dyDescent="0.2"/>
  <cols>
    <col min="1" max="1" width="9.140625" style="2"/>
    <col min="2" max="2" width="27.140625" style="2" customWidth="1"/>
    <col min="3" max="3" width="10" style="2" customWidth="1"/>
    <col min="4" max="6" width="9.140625" style="2"/>
    <col min="7" max="7" width="8" style="2" customWidth="1"/>
    <col min="8" max="10" width="9.140625" style="2" hidden="1" customWidth="1"/>
    <col min="11" max="16384" width="9.140625" style="2"/>
  </cols>
  <sheetData>
    <row r="1" spans="1:12" x14ac:dyDescent="0.2">
      <c r="A1" s="1" t="s">
        <v>148</v>
      </c>
    </row>
    <row r="2" spans="1:12" x14ac:dyDescent="0.2">
      <c r="A2" s="1" t="s">
        <v>175</v>
      </c>
    </row>
    <row r="3" spans="1:12" x14ac:dyDescent="0.2">
      <c r="A3" s="3" t="s">
        <v>1</v>
      </c>
    </row>
    <row r="4" spans="1:12" x14ac:dyDescent="0.2">
      <c r="A4" s="5" t="s">
        <v>40</v>
      </c>
    </row>
    <row r="5" spans="1:12" x14ac:dyDescent="0.2">
      <c r="A5" s="5" t="s">
        <v>41</v>
      </c>
    </row>
    <row r="6" spans="1:12" x14ac:dyDescent="0.2">
      <c r="A6" s="3" t="s">
        <v>42</v>
      </c>
    </row>
    <row r="7" spans="1:12" x14ac:dyDescent="0.2">
      <c r="A7" s="5" t="s">
        <v>43</v>
      </c>
    </row>
    <row r="8" spans="1:12" x14ac:dyDescent="0.2">
      <c r="A8" s="3" t="s">
        <v>44</v>
      </c>
    </row>
    <row r="9" spans="1:12" ht="13.5" x14ac:dyDescent="0.25">
      <c r="A9" s="5" t="s">
        <v>200</v>
      </c>
      <c r="K9" s="6" t="s">
        <v>201</v>
      </c>
      <c r="L9" s="4">
        <v>0.4</v>
      </c>
    </row>
    <row r="10" spans="1:12" ht="13.5" x14ac:dyDescent="0.25">
      <c r="A10" s="3" t="s">
        <v>45</v>
      </c>
      <c r="L10" s="4"/>
    </row>
    <row r="11" spans="1:12" ht="13.5" x14ac:dyDescent="0.25">
      <c r="A11" s="3" t="s">
        <v>228</v>
      </c>
      <c r="L11" s="4"/>
    </row>
    <row r="12" spans="1:12" ht="13.5" x14ac:dyDescent="0.25">
      <c r="A12" s="5" t="s">
        <v>46</v>
      </c>
      <c r="K12" s="6" t="s">
        <v>47</v>
      </c>
      <c r="L12" s="4">
        <v>3</v>
      </c>
    </row>
    <row r="13" spans="1:12" ht="13.5" x14ac:dyDescent="0.25">
      <c r="A13" s="3" t="s">
        <v>133</v>
      </c>
      <c r="L13" s="4"/>
    </row>
    <row r="14" spans="1:12" ht="13.5" x14ac:dyDescent="0.25">
      <c r="A14" s="5" t="s">
        <v>48</v>
      </c>
      <c r="K14" s="6" t="s">
        <v>49</v>
      </c>
      <c r="L14" s="4">
        <v>2</v>
      </c>
    </row>
    <row r="15" spans="1:12" ht="13.5" x14ac:dyDescent="0.25">
      <c r="A15" s="3" t="s">
        <v>188</v>
      </c>
      <c r="L15" s="4"/>
    </row>
    <row r="16" spans="1:12" ht="13.5" x14ac:dyDescent="0.25">
      <c r="A16" s="5" t="s">
        <v>50</v>
      </c>
      <c r="K16" s="6" t="s">
        <v>51</v>
      </c>
      <c r="L16" s="4">
        <v>0.1</v>
      </c>
    </row>
    <row r="17" spans="1:12" ht="13.5" x14ac:dyDescent="0.25">
      <c r="A17" s="5" t="s">
        <v>52</v>
      </c>
      <c r="K17" s="6" t="s">
        <v>53</v>
      </c>
      <c r="L17" s="7">
        <v>3</v>
      </c>
    </row>
    <row r="18" spans="1:12" ht="13.5" x14ac:dyDescent="0.25">
      <c r="A18" s="5" t="s">
        <v>54</v>
      </c>
      <c r="K18" s="6" t="s">
        <v>55</v>
      </c>
      <c r="L18" s="4">
        <v>3</v>
      </c>
    </row>
    <row r="19" spans="1:12" ht="13.5" x14ac:dyDescent="0.25">
      <c r="A19" s="5" t="s">
        <v>56</v>
      </c>
      <c r="K19" s="6" t="s">
        <v>57</v>
      </c>
      <c r="L19" s="4">
        <v>4</v>
      </c>
    </row>
    <row r="20" spans="1:12" ht="13.5" x14ac:dyDescent="0.25">
      <c r="A20" s="5" t="s">
        <v>58</v>
      </c>
      <c r="K20" s="6" t="s">
        <v>59</v>
      </c>
      <c r="L20" s="4">
        <v>0.01</v>
      </c>
    </row>
    <row r="21" spans="1:12" ht="13.5" x14ac:dyDescent="0.25">
      <c r="A21" s="5" t="s">
        <v>60</v>
      </c>
      <c r="K21" s="6" t="s">
        <v>61</v>
      </c>
      <c r="L21" s="4">
        <v>1450</v>
      </c>
    </row>
    <row r="22" spans="1:12" ht="13.5" x14ac:dyDescent="0.25">
      <c r="A22" s="5" t="s">
        <v>62</v>
      </c>
      <c r="K22" s="6" t="s">
        <v>10</v>
      </c>
      <c r="L22" s="4">
        <v>6</v>
      </c>
    </row>
    <row r="23" spans="1:12" ht="13.5" x14ac:dyDescent="0.25">
      <c r="A23" s="5" t="s">
        <v>63</v>
      </c>
      <c r="K23" s="6" t="s">
        <v>64</v>
      </c>
      <c r="L23" s="4">
        <v>0.6</v>
      </c>
    </row>
    <row r="24" spans="1:12" ht="13.5" x14ac:dyDescent="0.25">
      <c r="A24" s="5" t="s">
        <v>65</v>
      </c>
      <c r="K24" s="6" t="s">
        <v>66</v>
      </c>
      <c r="L24" s="4">
        <v>1.45</v>
      </c>
    </row>
    <row r="25" spans="1:12" ht="13.5" x14ac:dyDescent="0.25">
      <c r="A25" s="5" t="s">
        <v>67</v>
      </c>
      <c r="K25" s="6" t="s">
        <v>68</v>
      </c>
      <c r="L25" s="4">
        <v>2.7</v>
      </c>
    </row>
    <row r="26" spans="1:12" ht="13.5" x14ac:dyDescent="0.25">
      <c r="A26" s="5" t="s">
        <v>69</v>
      </c>
      <c r="K26" s="6" t="s">
        <v>70</v>
      </c>
      <c r="L26" s="4">
        <v>20</v>
      </c>
    </row>
    <row r="27" spans="1:12" ht="13.5" x14ac:dyDescent="0.25">
      <c r="A27" s="5" t="s">
        <v>71</v>
      </c>
      <c r="L27" s="4"/>
    </row>
    <row r="28" spans="1:12" ht="13.5" x14ac:dyDescent="0.25">
      <c r="A28" s="6" t="s">
        <v>72</v>
      </c>
      <c r="K28" s="6" t="s">
        <v>73</v>
      </c>
      <c r="L28" s="18">
        <f>POWER((L25*L26/3.6),0.5)</f>
        <v>3.872983346207417</v>
      </c>
    </row>
    <row r="29" spans="1:12" ht="13.5" x14ac:dyDescent="0.25">
      <c r="A29" s="5" t="s">
        <v>74</v>
      </c>
      <c r="K29" s="6" t="s">
        <v>75</v>
      </c>
      <c r="L29" s="4">
        <v>1.1299999999999999</v>
      </c>
    </row>
    <row r="30" spans="1:12" ht="13.5" x14ac:dyDescent="0.25">
      <c r="A30" s="5" t="s">
        <v>76</v>
      </c>
      <c r="K30" s="6" t="s">
        <v>77</v>
      </c>
      <c r="L30" s="4">
        <v>17.98</v>
      </c>
    </row>
    <row r="31" spans="1:12" ht="13.5" x14ac:dyDescent="0.25">
      <c r="A31" s="3" t="s">
        <v>193</v>
      </c>
      <c r="L31" s="4"/>
    </row>
    <row r="32" spans="1:12" ht="13.5" x14ac:dyDescent="0.25">
      <c r="A32" s="5" t="s">
        <v>78</v>
      </c>
      <c r="K32" s="6" t="s">
        <v>8</v>
      </c>
      <c r="L32" s="4">
        <v>2E-3</v>
      </c>
    </row>
    <row r="33" spans="1:12" ht="13.5" x14ac:dyDescent="0.25">
      <c r="A33" s="5" t="s">
        <v>79</v>
      </c>
      <c r="K33" s="6" t="s">
        <v>10</v>
      </c>
      <c r="L33" s="4">
        <v>4.8</v>
      </c>
    </row>
    <row r="34" spans="1:12" ht="13.5" x14ac:dyDescent="0.25">
      <c r="A34" s="5" t="s">
        <v>80</v>
      </c>
      <c r="K34" s="6" t="s">
        <v>81</v>
      </c>
      <c r="L34" s="4">
        <v>0.7</v>
      </c>
    </row>
    <row r="35" spans="1:12" ht="13.5" x14ac:dyDescent="0.25">
      <c r="A35" s="5" t="s">
        <v>82</v>
      </c>
      <c r="K35" s="6" t="s">
        <v>83</v>
      </c>
      <c r="L35" s="7">
        <v>130</v>
      </c>
    </row>
    <row r="36" spans="1:12" ht="13.5" x14ac:dyDescent="0.25">
      <c r="A36" s="5" t="s">
        <v>250</v>
      </c>
      <c r="K36" s="6" t="s">
        <v>85</v>
      </c>
      <c r="L36" s="7">
        <v>220</v>
      </c>
    </row>
    <row r="37" spans="1:12" ht="13.5" x14ac:dyDescent="0.25">
      <c r="A37" s="5" t="s">
        <v>245</v>
      </c>
      <c r="L37" s="7"/>
    </row>
    <row r="38" spans="1:12" ht="13.5" x14ac:dyDescent="0.25">
      <c r="A38" s="6" t="s">
        <v>86</v>
      </c>
      <c r="K38" s="6" t="s">
        <v>87</v>
      </c>
      <c r="L38" s="19">
        <f>2*L36/24</f>
        <v>18.333333333333332</v>
      </c>
    </row>
    <row r="39" spans="1:12" ht="13.5" x14ac:dyDescent="0.25">
      <c r="L39" s="4"/>
    </row>
    <row r="40" spans="1:12" ht="13.5" x14ac:dyDescent="0.25">
      <c r="A40" s="8" t="s">
        <v>28</v>
      </c>
      <c r="L40" s="4"/>
    </row>
    <row r="41" spans="1:12" ht="13.5" x14ac:dyDescent="0.25">
      <c r="A41" s="8" t="s">
        <v>29</v>
      </c>
      <c r="L41" s="4"/>
    </row>
    <row r="42" spans="1:12" ht="13.5" x14ac:dyDescent="0.25">
      <c r="A42" s="8" t="s">
        <v>30</v>
      </c>
      <c r="L42" s="4"/>
    </row>
    <row r="43" spans="1:12" ht="13.5" x14ac:dyDescent="0.25">
      <c r="A43" s="8" t="s">
        <v>190</v>
      </c>
      <c r="L43" s="4"/>
    </row>
    <row r="44" spans="1:12" ht="13.5" x14ac:dyDescent="0.25">
      <c r="A44" s="5" t="s">
        <v>202</v>
      </c>
      <c r="L44" s="4"/>
    </row>
    <row r="45" spans="1:12" ht="13.5" x14ac:dyDescent="0.25">
      <c r="A45" s="5" t="s">
        <v>88</v>
      </c>
      <c r="L45" s="4"/>
    </row>
    <row r="46" spans="1:12" ht="13.5" x14ac:dyDescent="0.25">
      <c r="A46" s="6" t="s">
        <v>207</v>
      </c>
      <c r="B46" s="5"/>
      <c r="K46" s="5" t="s">
        <v>89</v>
      </c>
      <c r="L46" s="10">
        <f>L9*(L12*L14*L16*L23*L20*L19*L18*L21/3600+L24*L29*L34*L32*L30*L17)</f>
        <v>5.6453186400000001E-2</v>
      </c>
    </row>
    <row r="47" spans="1:12" ht="13.5" x14ac:dyDescent="0.25">
      <c r="A47" s="5" t="s">
        <v>244</v>
      </c>
      <c r="L47" s="4"/>
    </row>
    <row r="48" spans="1:12" ht="13.5" x14ac:dyDescent="0.25">
      <c r="A48" s="6" t="s">
        <v>90</v>
      </c>
      <c r="K48" s="6" t="s">
        <v>91</v>
      </c>
      <c r="L48" s="11">
        <f>0.0864*L46*(365-(L35+L38))</f>
        <v>1.056803649408</v>
      </c>
    </row>
    <row r="50" spans="1:4" ht="13.5" thickBot="1" x14ac:dyDescent="0.25">
      <c r="A50" s="3" t="s">
        <v>35</v>
      </c>
    </row>
    <row r="51" spans="1:4" ht="27.75" thickBot="1" x14ac:dyDescent="0.25">
      <c r="A51" s="12" t="s">
        <v>36</v>
      </c>
      <c r="B51" s="13" t="s">
        <v>37</v>
      </c>
      <c r="C51" s="13" t="s">
        <v>38</v>
      </c>
      <c r="D51" s="13" t="s">
        <v>187</v>
      </c>
    </row>
    <row r="52" spans="1:4" ht="115.5" thickBot="1" x14ac:dyDescent="0.25">
      <c r="A52" s="14">
        <v>2908</v>
      </c>
      <c r="B52" s="15" t="s">
        <v>189</v>
      </c>
      <c r="C52" s="16">
        <f>L46</f>
        <v>5.6453186400000001E-2</v>
      </c>
      <c r="D52" s="17">
        <f>L48</f>
        <v>1.056803649408</v>
      </c>
    </row>
  </sheetData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16" workbookViewId="0">
      <selection activeCell="L31" sqref="L31"/>
    </sheetView>
  </sheetViews>
  <sheetFormatPr defaultRowHeight="12.75" x14ac:dyDescent="0.2"/>
  <cols>
    <col min="1" max="1" width="9.140625" style="2"/>
    <col min="2" max="2" width="19.85546875" style="2" customWidth="1"/>
    <col min="3" max="3" width="11.28515625" style="2" customWidth="1"/>
    <col min="4" max="5" width="9.140625" style="2"/>
    <col min="6" max="6" width="1.85546875" style="2" customWidth="1"/>
    <col min="7" max="10" width="9.140625" style="2" hidden="1" customWidth="1"/>
    <col min="11" max="11" width="9.140625" style="2"/>
    <col min="12" max="12" width="10.140625" style="2" customWidth="1"/>
    <col min="13" max="16384" width="9.140625" style="2"/>
  </cols>
  <sheetData>
    <row r="1" spans="1:12" x14ac:dyDescent="0.2">
      <c r="A1" s="1" t="s">
        <v>178</v>
      </c>
    </row>
    <row r="2" spans="1:12" x14ac:dyDescent="0.2">
      <c r="A2" s="1" t="s">
        <v>145</v>
      </c>
    </row>
    <row r="3" spans="1:12" x14ac:dyDescent="0.2">
      <c r="A3" s="3" t="s">
        <v>1</v>
      </c>
    </row>
    <row r="4" spans="1:12" x14ac:dyDescent="0.2">
      <c r="A4" s="5" t="s">
        <v>40</v>
      </c>
    </row>
    <row r="5" spans="1:12" x14ac:dyDescent="0.2">
      <c r="A5" s="3" t="s">
        <v>92</v>
      </c>
    </row>
    <row r="6" spans="1:12" x14ac:dyDescent="0.2">
      <c r="A6" s="3" t="s">
        <v>3</v>
      </c>
    </row>
    <row r="7" spans="1:12" ht="13.5" x14ac:dyDescent="0.25">
      <c r="A7" s="5" t="s">
        <v>200</v>
      </c>
      <c r="K7" s="6" t="s">
        <v>201</v>
      </c>
      <c r="L7" s="4">
        <v>0.4</v>
      </c>
    </row>
    <row r="8" spans="1:12" ht="13.5" x14ac:dyDescent="0.25">
      <c r="A8" s="5" t="s">
        <v>93</v>
      </c>
      <c r="L8" s="4"/>
    </row>
    <row r="9" spans="1:12" ht="13.5" x14ac:dyDescent="0.25">
      <c r="A9" s="3" t="s">
        <v>94</v>
      </c>
      <c r="L9" s="4"/>
    </row>
    <row r="10" spans="1:12" ht="13.5" x14ac:dyDescent="0.25">
      <c r="A10" s="3" t="s">
        <v>95</v>
      </c>
      <c r="L10" s="4"/>
    </row>
    <row r="11" spans="1:12" ht="13.5" x14ac:dyDescent="0.25">
      <c r="A11" s="5" t="s">
        <v>229</v>
      </c>
      <c r="L11" s="4"/>
    </row>
    <row r="12" spans="1:12" ht="13.5" x14ac:dyDescent="0.25">
      <c r="A12" s="5" t="s">
        <v>96</v>
      </c>
      <c r="K12" s="6" t="s">
        <v>97</v>
      </c>
      <c r="L12" s="4">
        <v>0.04</v>
      </c>
    </row>
    <row r="13" spans="1:12" ht="13.5" x14ac:dyDescent="0.25">
      <c r="A13" s="5" t="s">
        <v>98</v>
      </c>
      <c r="K13" s="6" t="s">
        <v>99</v>
      </c>
      <c r="L13" s="4">
        <v>0.02</v>
      </c>
    </row>
    <row r="14" spans="1:12" ht="13.5" x14ac:dyDescent="0.25">
      <c r="A14" s="8" t="s">
        <v>28</v>
      </c>
      <c r="L14" s="4"/>
    </row>
    <row r="15" spans="1:12" ht="13.5" x14ac:dyDescent="0.25">
      <c r="A15" s="8" t="s">
        <v>29</v>
      </c>
      <c r="L15" s="4"/>
    </row>
    <row r="16" spans="1:12" ht="13.5" x14ac:dyDescent="0.25">
      <c r="A16" s="8" t="s">
        <v>30</v>
      </c>
      <c r="L16" s="4"/>
    </row>
    <row r="17" spans="1:12" ht="13.5" x14ac:dyDescent="0.25">
      <c r="A17" s="9" t="s">
        <v>239</v>
      </c>
      <c r="L17" s="4"/>
    </row>
    <row r="18" spans="1:12" ht="13.5" x14ac:dyDescent="0.25">
      <c r="A18" s="3" t="s">
        <v>100</v>
      </c>
      <c r="L18" s="4"/>
    </row>
    <row r="19" spans="1:12" ht="13.5" x14ac:dyDescent="0.25">
      <c r="A19" s="3" t="s">
        <v>13</v>
      </c>
      <c r="L19" s="4"/>
    </row>
    <row r="20" spans="1:12" ht="13.5" x14ac:dyDescent="0.25">
      <c r="A20" s="3" t="s">
        <v>101</v>
      </c>
      <c r="L20" s="4"/>
    </row>
    <row r="21" spans="1:12" ht="13.5" x14ac:dyDescent="0.25">
      <c r="A21" s="5" t="s">
        <v>14</v>
      </c>
      <c r="K21" s="6" t="s">
        <v>15</v>
      </c>
      <c r="L21" s="4">
        <v>1</v>
      </c>
    </row>
    <row r="22" spans="1:12" ht="13.5" x14ac:dyDescent="0.25">
      <c r="A22" s="5" t="s">
        <v>16</v>
      </c>
      <c r="K22" s="6" t="s">
        <v>17</v>
      </c>
      <c r="L22" s="4">
        <v>2.7</v>
      </c>
    </row>
    <row r="23" spans="1:12" ht="13.5" x14ac:dyDescent="0.25">
      <c r="A23" s="5" t="s">
        <v>18</v>
      </c>
      <c r="K23" s="6" t="s">
        <v>19</v>
      </c>
      <c r="L23" s="4">
        <v>1.2</v>
      </c>
    </row>
    <row r="24" spans="1:12" ht="13.5" x14ac:dyDescent="0.25">
      <c r="A24" s="5" t="s">
        <v>20</v>
      </c>
      <c r="K24" s="5" t="s">
        <v>102</v>
      </c>
      <c r="L24" s="4">
        <v>21.3</v>
      </c>
    </row>
    <row r="25" spans="1:12" ht="13.5" x14ac:dyDescent="0.25">
      <c r="A25" s="5" t="s">
        <v>103</v>
      </c>
      <c r="K25" s="5" t="s">
        <v>104</v>
      </c>
      <c r="L25" s="4">
        <v>3</v>
      </c>
    </row>
    <row r="26" spans="1:12" ht="13.5" x14ac:dyDescent="0.25">
      <c r="A26" s="5" t="s">
        <v>9</v>
      </c>
      <c r="K26" s="6" t="s">
        <v>10</v>
      </c>
      <c r="L26" s="4">
        <v>4.8</v>
      </c>
    </row>
    <row r="27" spans="1:12" ht="13.5" x14ac:dyDescent="0.25">
      <c r="A27" s="5" t="s">
        <v>11</v>
      </c>
      <c r="K27" s="5" t="s">
        <v>105</v>
      </c>
      <c r="L27" s="4">
        <v>0.7</v>
      </c>
    </row>
    <row r="28" spans="1:12" ht="13.5" x14ac:dyDescent="0.25">
      <c r="A28" s="5" t="s">
        <v>106</v>
      </c>
      <c r="K28" s="6" t="s">
        <v>107</v>
      </c>
      <c r="L28" s="4">
        <v>1</v>
      </c>
    </row>
    <row r="29" spans="1:12" ht="13.5" x14ac:dyDescent="0.25">
      <c r="A29" s="5" t="s">
        <v>108</v>
      </c>
      <c r="K29" s="6" t="s">
        <v>109</v>
      </c>
      <c r="L29" s="4">
        <v>0.8</v>
      </c>
    </row>
    <row r="30" spans="1:12" ht="13.5" x14ac:dyDescent="0.25">
      <c r="A30" s="5" t="s">
        <v>110</v>
      </c>
      <c r="K30" s="6" t="s">
        <v>111</v>
      </c>
      <c r="L30" s="4">
        <v>3</v>
      </c>
    </row>
    <row r="31" spans="1:12" ht="13.5" x14ac:dyDescent="0.25">
      <c r="A31" s="5" t="s">
        <v>112</v>
      </c>
      <c r="K31" s="5" t="s">
        <v>113</v>
      </c>
      <c r="L31" s="4">
        <v>1</v>
      </c>
    </row>
    <row r="32" spans="1:12" ht="13.5" x14ac:dyDescent="0.25">
      <c r="A32" s="5" t="s">
        <v>114</v>
      </c>
      <c r="K32" s="6" t="s">
        <v>115</v>
      </c>
      <c r="L32" s="4">
        <v>190.35</v>
      </c>
    </row>
    <row r="33" spans="1:15" ht="13.5" x14ac:dyDescent="0.25">
      <c r="A33" s="5" t="s">
        <v>196</v>
      </c>
      <c r="K33" s="6" t="s">
        <v>116</v>
      </c>
      <c r="L33" s="7">
        <v>410400</v>
      </c>
    </row>
    <row r="34" spans="1:15" ht="13.5" x14ac:dyDescent="0.25">
      <c r="A34" s="5" t="s">
        <v>26</v>
      </c>
      <c r="K34" s="6" t="s">
        <v>117</v>
      </c>
      <c r="L34" s="4">
        <v>0.3</v>
      </c>
    </row>
    <row r="35" spans="1:15" ht="13.5" x14ac:dyDescent="0.25">
      <c r="A35" s="3" t="s">
        <v>118</v>
      </c>
      <c r="L35" s="4"/>
    </row>
    <row r="36" spans="1:15" ht="13.5" x14ac:dyDescent="0.25">
      <c r="A36" s="5" t="s">
        <v>119</v>
      </c>
      <c r="L36" s="4"/>
    </row>
    <row r="37" spans="1:15" ht="13.5" x14ac:dyDescent="0.25">
      <c r="A37" s="6" t="s">
        <v>136</v>
      </c>
      <c r="K37" s="6" t="s">
        <v>120</v>
      </c>
      <c r="L37" s="18">
        <f>ROUND((L12*L13*L25*L21*L27*L29*1*1*1*L31*L32*POWER(10,6)/3600*(1-L34)),2)</f>
        <v>49.74</v>
      </c>
    </row>
    <row r="38" spans="1:15" ht="13.5" x14ac:dyDescent="0.25">
      <c r="A38" s="5" t="s">
        <v>137</v>
      </c>
      <c r="K38" s="6"/>
      <c r="L38" s="18"/>
    </row>
    <row r="39" spans="1:15" ht="13.5" x14ac:dyDescent="0.25">
      <c r="A39" s="5" t="s">
        <v>138</v>
      </c>
      <c r="K39" s="6"/>
      <c r="L39" s="18"/>
    </row>
    <row r="40" spans="1:15" ht="13.5" x14ac:dyDescent="0.25">
      <c r="A40" s="5" t="s">
        <v>139</v>
      </c>
      <c r="K40" s="6" t="s">
        <v>140</v>
      </c>
      <c r="L40" s="18">
        <v>1</v>
      </c>
    </row>
    <row r="41" spans="1:15" ht="13.5" x14ac:dyDescent="0.25">
      <c r="A41" s="5" t="s">
        <v>141</v>
      </c>
      <c r="L41" s="4"/>
    </row>
    <row r="42" spans="1:15" ht="13.5" x14ac:dyDescent="0.25">
      <c r="A42" s="6" t="s">
        <v>142</v>
      </c>
      <c r="K42" s="6" t="s">
        <v>120</v>
      </c>
      <c r="L42" s="20">
        <f>L37*L40*60/1200</f>
        <v>2.4870000000000001</v>
      </c>
    </row>
    <row r="43" spans="1:15" ht="13.5" x14ac:dyDescent="0.25">
      <c r="A43" s="5" t="s">
        <v>243</v>
      </c>
      <c r="L43" s="4"/>
    </row>
    <row r="44" spans="1:15" ht="13.5" x14ac:dyDescent="0.25">
      <c r="A44" s="6" t="s">
        <v>121</v>
      </c>
      <c r="K44" s="6" t="s">
        <v>122</v>
      </c>
      <c r="L44" s="19">
        <f>L12*L13*L23*L21*L27*L29*1*1*1*L31*L33*(1-L34)</f>
        <v>154.44172799999998</v>
      </c>
    </row>
    <row r="45" spans="1:15" ht="13.5" x14ac:dyDescent="0.25">
      <c r="A45" s="6"/>
      <c r="K45" s="6"/>
      <c r="L45" s="19"/>
    </row>
    <row r="46" spans="1:15" ht="13.5" x14ac:dyDescent="0.25">
      <c r="A46" s="5" t="s">
        <v>202</v>
      </c>
      <c r="B46" s="5"/>
      <c r="N46" s="6"/>
      <c r="O46" s="21"/>
    </row>
    <row r="47" spans="1:15" ht="13.5" x14ac:dyDescent="0.25">
      <c r="A47" s="5"/>
      <c r="N47" s="6"/>
      <c r="O47" s="21"/>
    </row>
    <row r="48" spans="1:15" ht="13.5" x14ac:dyDescent="0.25">
      <c r="A48" s="5" t="s">
        <v>223</v>
      </c>
      <c r="K48" s="6" t="s">
        <v>212</v>
      </c>
      <c r="L48" s="19">
        <f>L7*L44</f>
        <v>61.776691199999995</v>
      </c>
    </row>
    <row r="49" spans="1:12" ht="13.5" x14ac:dyDescent="0.25">
      <c r="A49" s="5" t="s">
        <v>213</v>
      </c>
      <c r="K49" s="6" t="s">
        <v>123</v>
      </c>
      <c r="L49" s="4">
        <f>L7*L42</f>
        <v>0.99480000000000013</v>
      </c>
    </row>
    <row r="50" spans="1:12" ht="14.25" thickBot="1" x14ac:dyDescent="0.3">
      <c r="A50" s="3" t="s">
        <v>35</v>
      </c>
      <c r="L50" s="4"/>
    </row>
    <row r="51" spans="1:12" ht="27.75" thickBot="1" x14ac:dyDescent="0.3">
      <c r="A51" s="12" t="s">
        <v>36</v>
      </c>
      <c r="B51" s="13" t="s">
        <v>37</v>
      </c>
      <c r="C51" s="13" t="s">
        <v>38</v>
      </c>
      <c r="D51" s="13" t="s">
        <v>187</v>
      </c>
      <c r="L51" s="4"/>
    </row>
    <row r="52" spans="1:12" ht="153.75" thickBot="1" x14ac:dyDescent="0.3">
      <c r="A52" s="14">
        <v>2908</v>
      </c>
      <c r="B52" s="15" t="s">
        <v>189</v>
      </c>
      <c r="C52" s="17">
        <f>L49</f>
        <v>0.99480000000000013</v>
      </c>
      <c r="D52" s="28">
        <f>L48</f>
        <v>61.776691199999995</v>
      </c>
      <c r="L52" s="4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6001</vt:lpstr>
      <vt:lpstr>6002</vt:lpstr>
      <vt:lpstr>6003</vt:lpstr>
      <vt:lpstr>6004</vt:lpstr>
      <vt:lpstr>6013</vt:lpstr>
      <vt:lpstr>6014</vt:lpstr>
      <vt:lpstr>6015</vt:lpstr>
      <vt:lpstr>6016</vt:lpstr>
      <vt:lpstr>6069</vt:lpstr>
      <vt:lpstr>6070</vt:lpstr>
      <vt:lpstr>6071</vt:lpstr>
      <vt:lpstr>6079</vt:lpstr>
      <vt:lpstr>6080</vt:lpstr>
      <vt:lpstr>6081</vt:lpstr>
      <vt:lpstr>6082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2025-12-17T11:36:08Z</dcterms:modified>
</cp:coreProperties>
</file>